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Administration and Finance\VCAF - All Funds Budget\"/>
    </mc:Choice>
  </mc:AlternateContent>
  <xr:revisionPtr revIDLastSave="0" documentId="8_{6B561918-E25F-44AD-AAB8-6591B5453C12}" xr6:coauthVersionLast="47" xr6:coauthVersionMax="47" xr10:uidLastSave="{00000000-0000-0000-0000-000000000000}"/>
  <bookViews>
    <workbookView xWindow="-120" yWindow="-120" windowWidth="29040" windowHeight="15720" tabRatio="709" firstSheet="1" activeTab="4" xr2:uid="{00000000-000D-0000-FFFF-FFFF00000000}"/>
  </bookViews>
  <sheets>
    <sheet name="Instructions" sheetId="24" r:id="rId1"/>
    <sheet name="Cover Page" sheetId="20" r:id="rId2"/>
    <sheet name="Cover Page Data" sheetId="21" state="hidden" r:id="rId3"/>
    <sheet name="Summary" sheetId="22" r:id="rId4"/>
    <sheet name="Budget Template" sheetId="23" r:id="rId5"/>
  </sheets>
  <definedNames>
    <definedName name="A4O30442">#REF!</definedName>
    <definedName name="_xlnm.Print_Area" localSheetId="4">'Budget Template'!$A$1:$G$650</definedName>
    <definedName name="_xlnm.Print_Area" localSheetId="1">'Cover Page'!$A$1:$I$46</definedName>
    <definedName name="_xlnm.Print_Area" localSheetId="3">Summary!$A$1:$G$576</definedName>
    <definedName name="_xlnm.Print_Titles" localSheetId="4">'Budget Template'!$1:$1</definedName>
    <definedName name="_xlnm.Print_Titles" localSheetId="3">Summary!$27:$27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5" i="23" l="1"/>
  <c r="D486" i="23"/>
  <c r="C284" i="23" l="1"/>
  <c r="C279" i="23"/>
  <c r="F189" i="23"/>
  <c r="F264" i="23"/>
  <c r="F139" i="23"/>
  <c r="F114" i="23"/>
  <c r="F64" i="23"/>
  <c r="F39" i="23"/>
  <c r="F14" i="23"/>
  <c r="F389" i="23"/>
  <c r="D504" i="23" l="1"/>
  <c r="D609" i="23"/>
  <c r="D600" i="23"/>
  <c r="D608" i="23"/>
  <c r="D607" i="23"/>
  <c r="D613" i="23"/>
  <c r="D604" i="23"/>
  <c r="D618" i="23"/>
  <c r="D465" i="23"/>
  <c r="D464" i="23"/>
  <c r="D524" i="23"/>
  <c r="D523" i="23"/>
  <c r="D528" i="23"/>
  <c r="D522" i="23"/>
  <c r="D519" i="23"/>
  <c r="D515" i="23"/>
  <c r="D497" i="23"/>
  <c r="D498" i="23"/>
  <c r="D494" i="23"/>
  <c r="D493" i="23"/>
  <c r="C624" i="23" l="1"/>
  <c r="C3" i="22" s="1"/>
  <c r="C3" i="21" s="1"/>
  <c r="A27" i="22"/>
  <c r="A1" i="23" s="1"/>
  <c r="A1" i="22"/>
  <c r="A1" i="21"/>
  <c r="F672" i="23"/>
  <c r="E672" i="23"/>
  <c r="D672" i="23"/>
  <c r="C672" i="23"/>
  <c r="G671" i="23"/>
  <c r="G670" i="23"/>
  <c r="G669" i="23"/>
  <c r="F648" i="23"/>
  <c r="E648" i="23"/>
  <c r="D648" i="23"/>
  <c r="C648" i="23"/>
  <c r="G647" i="23"/>
  <c r="G646" i="23"/>
  <c r="G645" i="23"/>
  <c r="F619" i="23"/>
  <c r="F573" i="22" s="1"/>
  <c r="E619" i="23"/>
  <c r="E573" i="22" s="1"/>
  <c r="D619" i="23"/>
  <c r="D573" i="22" s="1"/>
  <c r="C619" i="23"/>
  <c r="C573" i="22" s="1"/>
  <c r="G618" i="23"/>
  <c r="G617" i="23"/>
  <c r="G616" i="23"/>
  <c r="F592" i="23"/>
  <c r="F549" i="22" s="1"/>
  <c r="E592" i="23"/>
  <c r="E549" i="22" s="1"/>
  <c r="D592" i="23"/>
  <c r="D549" i="22" s="1"/>
  <c r="C592" i="23"/>
  <c r="C549" i="22" s="1"/>
  <c r="G591" i="23"/>
  <c r="G590" i="23"/>
  <c r="G589" i="23"/>
  <c r="F563" i="23"/>
  <c r="F523" i="22" s="1"/>
  <c r="E563" i="23"/>
  <c r="E523" i="22" s="1"/>
  <c r="D563" i="23"/>
  <c r="C563" i="23"/>
  <c r="C523" i="22" s="1"/>
  <c r="G562" i="23"/>
  <c r="G561" i="23"/>
  <c r="G560" i="23"/>
  <c r="F534" i="23"/>
  <c r="F497" i="22" s="1"/>
  <c r="E534" i="23"/>
  <c r="E497" i="22" s="1"/>
  <c r="D534" i="23"/>
  <c r="D497" i="22" s="1"/>
  <c r="C534" i="23"/>
  <c r="C497" i="22" s="1"/>
  <c r="G533" i="23"/>
  <c r="G532" i="23"/>
  <c r="G531" i="23"/>
  <c r="F505" i="23"/>
  <c r="F471" i="22" s="1"/>
  <c r="E505" i="23"/>
  <c r="E471" i="22" s="1"/>
  <c r="D505" i="23"/>
  <c r="C505" i="23"/>
  <c r="C471" i="22" s="1"/>
  <c r="G504" i="23"/>
  <c r="G503" i="23"/>
  <c r="G502" i="23"/>
  <c r="F476" i="23"/>
  <c r="F445" i="22" s="1"/>
  <c r="E476" i="23"/>
  <c r="E445" i="22" s="1"/>
  <c r="D476" i="23"/>
  <c r="D445" i="22" s="1"/>
  <c r="C476" i="23"/>
  <c r="C445" i="22" s="1"/>
  <c r="G475" i="23"/>
  <c r="G474" i="23"/>
  <c r="G473" i="23"/>
  <c r="F449" i="23"/>
  <c r="F421" i="22" s="1"/>
  <c r="E449" i="23"/>
  <c r="E421" i="22" s="1"/>
  <c r="D449" i="23"/>
  <c r="D421" i="22" s="1"/>
  <c r="C449" i="23"/>
  <c r="G448" i="23"/>
  <c r="G447" i="23"/>
  <c r="G446" i="23"/>
  <c r="F424" i="23"/>
  <c r="F399" i="22" s="1"/>
  <c r="E424" i="23"/>
  <c r="E399" i="22" s="1"/>
  <c r="D424" i="23"/>
  <c r="D399" i="22" s="1"/>
  <c r="C424" i="23"/>
  <c r="C399" i="22" s="1"/>
  <c r="G423" i="23"/>
  <c r="G422" i="23"/>
  <c r="G421" i="23"/>
  <c r="F399" i="23"/>
  <c r="F377" i="22" s="1"/>
  <c r="E399" i="23"/>
  <c r="E377" i="22" s="1"/>
  <c r="D399" i="23"/>
  <c r="D377" i="22" s="1"/>
  <c r="C399" i="23"/>
  <c r="C377" i="22" s="1"/>
  <c r="G398" i="23"/>
  <c r="G397" i="23"/>
  <c r="G396" i="23"/>
  <c r="F374" i="23"/>
  <c r="F355" i="22" s="1"/>
  <c r="E374" i="23"/>
  <c r="G374" i="23" s="1"/>
  <c r="D374" i="23"/>
  <c r="D355" i="22" s="1"/>
  <c r="C374" i="23"/>
  <c r="C355" i="22" s="1"/>
  <c r="G373" i="23"/>
  <c r="G372" i="23"/>
  <c r="G371" i="23"/>
  <c r="F349" i="23"/>
  <c r="F333" i="22" s="1"/>
  <c r="E349" i="23"/>
  <c r="E333" i="22" s="1"/>
  <c r="D349" i="23"/>
  <c r="D333" i="22" s="1"/>
  <c r="C349" i="23"/>
  <c r="C333" i="22" s="1"/>
  <c r="G348" i="23"/>
  <c r="G347" i="23"/>
  <c r="G346" i="23"/>
  <c r="F324" i="23"/>
  <c r="F311" i="22" s="1"/>
  <c r="E324" i="23"/>
  <c r="E311" i="22" s="1"/>
  <c r="D324" i="23"/>
  <c r="C324" i="23"/>
  <c r="C311" i="22" s="1"/>
  <c r="G323" i="23"/>
  <c r="G322" i="23"/>
  <c r="G321" i="23"/>
  <c r="F299" i="23"/>
  <c r="F289" i="22" s="1"/>
  <c r="E299" i="23"/>
  <c r="E289" i="22" s="1"/>
  <c r="D299" i="23"/>
  <c r="D289" i="22" s="1"/>
  <c r="C299" i="23"/>
  <c r="G298" i="23"/>
  <c r="G297" i="23"/>
  <c r="G296" i="23"/>
  <c r="F274" i="23"/>
  <c r="F267" i="22" s="1"/>
  <c r="E274" i="23"/>
  <c r="E267" i="22" s="1"/>
  <c r="D274" i="23"/>
  <c r="D267" i="22" s="1"/>
  <c r="C274" i="23"/>
  <c r="C267" i="22" s="1"/>
  <c r="G273" i="23"/>
  <c r="G272" i="23"/>
  <c r="G271" i="23"/>
  <c r="F249" i="23"/>
  <c r="F245" i="22" s="1"/>
  <c r="E249" i="23"/>
  <c r="E245" i="22" s="1"/>
  <c r="D249" i="23"/>
  <c r="D245" i="22" s="1"/>
  <c r="C249" i="23"/>
  <c r="G248" i="23"/>
  <c r="G247" i="23"/>
  <c r="G246" i="23"/>
  <c r="F224" i="23"/>
  <c r="F223" i="22" s="1"/>
  <c r="E224" i="23"/>
  <c r="E223" i="22" s="1"/>
  <c r="D224" i="23"/>
  <c r="D223" i="22" s="1"/>
  <c r="C224" i="23"/>
  <c r="C223" i="22" s="1"/>
  <c r="G223" i="23"/>
  <c r="G222" i="23"/>
  <c r="G221" i="23"/>
  <c r="F199" i="23"/>
  <c r="F201" i="22" s="1"/>
  <c r="E199" i="23"/>
  <c r="E201" i="22" s="1"/>
  <c r="D199" i="23"/>
  <c r="D201" i="22" s="1"/>
  <c r="C199" i="23"/>
  <c r="C201" i="22" s="1"/>
  <c r="G198" i="23"/>
  <c r="G197" i="23"/>
  <c r="G196" i="23"/>
  <c r="F174" i="23"/>
  <c r="F179" i="22" s="1"/>
  <c r="E174" i="23"/>
  <c r="E179" i="22" s="1"/>
  <c r="D174" i="23"/>
  <c r="D179" i="22" s="1"/>
  <c r="C174" i="23"/>
  <c r="C179" i="22" s="1"/>
  <c r="G173" i="23"/>
  <c r="G172" i="23"/>
  <c r="G171" i="23"/>
  <c r="F149" i="23"/>
  <c r="F157" i="22" s="1"/>
  <c r="E149" i="23"/>
  <c r="E157" i="22" s="1"/>
  <c r="D149" i="23"/>
  <c r="D157" i="22" s="1"/>
  <c r="C149" i="23"/>
  <c r="C157" i="22" s="1"/>
  <c r="G148" i="23"/>
  <c r="G147" i="23"/>
  <c r="G146" i="23"/>
  <c r="F124" i="23"/>
  <c r="F135" i="22" s="1"/>
  <c r="E124" i="23"/>
  <c r="D124" i="23"/>
  <c r="D135" i="22" s="1"/>
  <c r="C124" i="23"/>
  <c r="C135" i="22" s="1"/>
  <c r="G123" i="23"/>
  <c r="G122" i="23"/>
  <c r="G121" i="23"/>
  <c r="F99" i="23"/>
  <c r="F113" i="22" s="1"/>
  <c r="E99" i="23"/>
  <c r="E113" i="22" s="1"/>
  <c r="D99" i="23"/>
  <c r="D113" i="22" s="1"/>
  <c r="C99" i="23"/>
  <c r="C113" i="22" s="1"/>
  <c r="G98" i="23"/>
  <c r="G97" i="23"/>
  <c r="G96" i="23"/>
  <c r="F74" i="23"/>
  <c r="F91" i="22" s="1"/>
  <c r="E74" i="23"/>
  <c r="E91" i="22" s="1"/>
  <c r="D74" i="23"/>
  <c r="D91" i="22" s="1"/>
  <c r="C74" i="23"/>
  <c r="C91" i="22" s="1"/>
  <c r="G73" i="23"/>
  <c r="G72" i="23"/>
  <c r="G71" i="23"/>
  <c r="F49" i="23"/>
  <c r="F69" i="22" s="1"/>
  <c r="E49" i="23"/>
  <c r="E69" i="22" s="1"/>
  <c r="D49" i="23"/>
  <c r="D69" i="22" s="1"/>
  <c r="C49" i="23"/>
  <c r="C69" i="22" s="1"/>
  <c r="G48" i="23"/>
  <c r="G47" i="23"/>
  <c r="G46" i="23"/>
  <c r="G22" i="23"/>
  <c r="D24" i="23"/>
  <c r="D47" i="22" s="1"/>
  <c r="E24" i="23"/>
  <c r="E47" i="22" s="1"/>
  <c r="F24" i="23"/>
  <c r="F47" i="22" s="1"/>
  <c r="C24" i="23"/>
  <c r="C47" i="22" s="1"/>
  <c r="C4" i="22"/>
  <c r="C4" i="21" s="1"/>
  <c r="G625" i="23"/>
  <c r="F643" i="23"/>
  <c r="E643" i="23"/>
  <c r="D643" i="23"/>
  <c r="C643" i="23"/>
  <c r="G642" i="23"/>
  <c r="G641" i="23"/>
  <c r="G640" i="23"/>
  <c r="G639" i="23"/>
  <c r="G638" i="23"/>
  <c r="G637" i="23"/>
  <c r="G636" i="23"/>
  <c r="F634" i="23"/>
  <c r="E634" i="23"/>
  <c r="D634" i="23"/>
  <c r="C634" i="23"/>
  <c r="G633" i="23"/>
  <c r="G632" i="23"/>
  <c r="G631" i="23"/>
  <c r="G630" i="23"/>
  <c r="G629" i="23"/>
  <c r="G628" i="23"/>
  <c r="G31" i="21"/>
  <c r="G39" i="21"/>
  <c r="G45" i="21"/>
  <c r="B46" i="21"/>
  <c r="B47" i="21"/>
  <c r="B48" i="21"/>
  <c r="B49" i="21"/>
  <c r="B50" i="21"/>
  <c r="B51" i="21"/>
  <c r="D3" i="21"/>
  <c r="E3" i="21"/>
  <c r="F3" i="21"/>
  <c r="A3" i="20"/>
  <c r="A2" i="20"/>
  <c r="G23" i="23"/>
  <c r="G21" i="23"/>
  <c r="F530" i="22"/>
  <c r="E530" i="22"/>
  <c r="D530" i="22"/>
  <c r="C530" i="22"/>
  <c r="F504" i="22"/>
  <c r="E504" i="22"/>
  <c r="D504" i="22"/>
  <c r="C504" i="22"/>
  <c r="F478" i="22"/>
  <c r="E478" i="22"/>
  <c r="D478" i="22"/>
  <c r="C478" i="22"/>
  <c r="F452" i="22"/>
  <c r="E452" i="22"/>
  <c r="D452" i="22"/>
  <c r="C452" i="22"/>
  <c r="F426" i="22"/>
  <c r="E426" i="22"/>
  <c r="D426" i="22"/>
  <c r="C426" i="22"/>
  <c r="F570" i="22"/>
  <c r="E570" i="22"/>
  <c r="D570" i="22"/>
  <c r="C570" i="22"/>
  <c r="F569" i="22"/>
  <c r="E569" i="22"/>
  <c r="D569" i="22"/>
  <c r="C569" i="22"/>
  <c r="F568" i="22"/>
  <c r="E568" i="22"/>
  <c r="D568" i="22"/>
  <c r="C568" i="22"/>
  <c r="F567" i="22"/>
  <c r="E567" i="22"/>
  <c r="D567" i="22"/>
  <c r="C567" i="22"/>
  <c r="F566" i="22"/>
  <c r="E566" i="22"/>
  <c r="D566" i="22"/>
  <c r="C566" i="22"/>
  <c r="F565" i="22"/>
  <c r="E565" i="22"/>
  <c r="D565" i="22"/>
  <c r="C565" i="22"/>
  <c r="F564" i="22"/>
  <c r="E564" i="22"/>
  <c r="D564" i="22"/>
  <c r="C564" i="22"/>
  <c r="F561" i="22"/>
  <c r="E561" i="22"/>
  <c r="D561" i="22"/>
  <c r="C561" i="22"/>
  <c r="F560" i="22"/>
  <c r="E560" i="22"/>
  <c r="D560" i="22"/>
  <c r="C560" i="22"/>
  <c r="F559" i="22"/>
  <c r="E559" i="22"/>
  <c r="D559" i="22"/>
  <c r="C559" i="22"/>
  <c r="F558" i="22"/>
  <c r="E558" i="22"/>
  <c r="D558" i="22"/>
  <c r="C558" i="22"/>
  <c r="F557" i="22"/>
  <c r="E557" i="22"/>
  <c r="D557" i="22"/>
  <c r="C557" i="22"/>
  <c r="F556" i="22"/>
  <c r="E556" i="22"/>
  <c r="D556" i="22"/>
  <c r="C556" i="22"/>
  <c r="F546" i="22"/>
  <c r="E546" i="22"/>
  <c r="D546" i="22"/>
  <c r="C546" i="22"/>
  <c r="F545" i="22"/>
  <c r="E545" i="22"/>
  <c r="D545" i="22"/>
  <c r="C545" i="22"/>
  <c r="F544" i="22"/>
  <c r="E544" i="22"/>
  <c r="D544" i="22"/>
  <c r="C544" i="22"/>
  <c r="F543" i="22"/>
  <c r="E543" i="22"/>
  <c r="D543" i="22"/>
  <c r="C543" i="22"/>
  <c r="F542" i="22"/>
  <c r="E542" i="22"/>
  <c r="D542" i="22"/>
  <c r="C542" i="22"/>
  <c r="F541" i="22"/>
  <c r="E541" i="22"/>
  <c r="D541" i="22"/>
  <c r="C541" i="22"/>
  <c r="F540" i="22"/>
  <c r="E540" i="22"/>
  <c r="D540" i="22"/>
  <c r="C540" i="22"/>
  <c r="F537" i="22"/>
  <c r="E537" i="22"/>
  <c r="D537" i="22"/>
  <c r="C537" i="22"/>
  <c r="F536" i="22"/>
  <c r="E536" i="22"/>
  <c r="D536" i="22"/>
  <c r="C536" i="22"/>
  <c r="G536" i="22" s="1"/>
  <c r="F535" i="22"/>
  <c r="E535" i="22"/>
  <c r="D535" i="22"/>
  <c r="C535" i="22"/>
  <c r="F534" i="22"/>
  <c r="F538" i="22" s="1"/>
  <c r="E534" i="22"/>
  <c r="D534" i="22"/>
  <c r="C534" i="22"/>
  <c r="F533" i="22"/>
  <c r="E533" i="22"/>
  <c r="D533" i="22"/>
  <c r="C533" i="22"/>
  <c r="F532" i="22"/>
  <c r="E532" i="22"/>
  <c r="D532" i="22"/>
  <c r="C532" i="22"/>
  <c r="G532" i="22" s="1"/>
  <c r="F520" i="22"/>
  <c r="E520" i="22"/>
  <c r="D520" i="22"/>
  <c r="C520" i="22"/>
  <c r="F519" i="22"/>
  <c r="E519" i="22"/>
  <c r="D519" i="22"/>
  <c r="C519" i="22"/>
  <c r="F518" i="22"/>
  <c r="E518" i="22"/>
  <c r="D518" i="22"/>
  <c r="C518" i="22"/>
  <c r="F517" i="22"/>
  <c r="E517" i="22"/>
  <c r="D517" i="22"/>
  <c r="C517" i="22"/>
  <c r="F516" i="22"/>
  <c r="E516" i="22"/>
  <c r="D516" i="22"/>
  <c r="C516" i="22"/>
  <c r="F515" i="22"/>
  <c r="E515" i="22"/>
  <c r="D515" i="22"/>
  <c r="C515" i="22"/>
  <c r="F514" i="22"/>
  <c r="E514" i="22"/>
  <c r="D514" i="22"/>
  <c r="C514" i="22"/>
  <c r="F511" i="22"/>
  <c r="E511" i="22"/>
  <c r="D511" i="22"/>
  <c r="C511" i="22"/>
  <c r="F510" i="22"/>
  <c r="E510" i="22"/>
  <c r="D510" i="22"/>
  <c r="C510" i="22"/>
  <c r="F509" i="22"/>
  <c r="E509" i="22"/>
  <c r="D509" i="22"/>
  <c r="C509" i="22"/>
  <c r="G509" i="22" s="1"/>
  <c r="F508" i="22"/>
  <c r="E508" i="22"/>
  <c r="D508" i="22"/>
  <c r="C508" i="22"/>
  <c r="F507" i="22"/>
  <c r="E507" i="22"/>
  <c r="D507" i="22"/>
  <c r="C507" i="22"/>
  <c r="F506" i="22"/>
  <c r="E506" i="22"/>
  <c r="D506" i="22"/>
  <c r="C506" i="22"/>
  <c r="F494" i="22"/>
  <c r="E494" i="22"/>
  <c r="D494" i="22"/>
  <c r="C494" i="22"/>
  <c r="F493" i="22"/>
  <c r="E493" i="22"/>
  <c r="D493" i="22"/>
  <c r="C493" i="22"/>
  <c r="F492" i="22"/>
  <c r="E492" i="22"/>
  <c r="D492" i="22"/>
  <c r="C492" i="22"/>
  <c r="F491" i="22"/>
  <c r="E491" i="22"/>
  <c r="D491" i="22"/>
  <c r="C491" i="22"/>
  <c r="F490" i="22"/>
  <c r="F495" i="22" s="1"/>
  <c r="E490" i="22"/>
  <c r="D490" i="22"/>
  <c r="C490" i="22"/>
  <c r="F489" i="22"/>
  <c r="E489" i="22"/>
  <c r="D489" i="22"/>
  <c r="C489" i="22"/>
  <c r="F488" i="22"/>
  <c r="E488" i="22"/>
  <c r="D488" i="22"/>
  <c r="C488" i="22"/>
  <c r="G488" i="22" s="1"/>
  <c r="F485" i="22"/>
  <c r="E485" i="22"/>
  <c r="D485" i="22"/>
  <c r="C485" i="22"/>
  <c r="F484" i="22"/>
  <c r="E484" i="22"/>
  <c r="D484" i="22"/>
  <c r="C484" i="22"/>
  <c r="F483" i="22"/>
  <c r="E483" i="22"/>
  <c r="D483" i="22"/>
  <c r="C483" i="22"/>
  <c r="F482" i="22"/>
  <c r="E482" i="22"/>
  <c r="D482" i="22"/>
  <c r="C482" i="22"/>
  <c r="G482" i="22" s="1"/>
  <c r="F481" i="22"/>
  <c r="E481" i="22"/>
  <c r="E486" i="22" s="1"/>
  <c r="D481" i="22"/>
  <c r="C481" i="22"/>
  <c r="F480" i="22"/>
  <c r="E480" i="22"/>
  <c r="D480" i="22"/>
  <c r="C480" i="22"/>
  <c r="F468" i="22"/>
  <c r="E468" i="22"/>
  <c r="D468" i="22"/>
  <c r="C468" i="22"/>
  <c r="F467" i="22"/>
  <c r="E467" i="22"/>
  <c r="D467" i="22"/>
  <c r="C467" i="22"/>
  <c r="F466" i="22"/>
  <c r="E466" i="22"/>
  <c r="D466" i="22"/>
  <c r="C466" i="22"/>
  <c r="F465" i="22"/>
  <c r="E465" i="22"/>
  <c r="D465" i="22"/>
  <c r="C465" i="22"/>
  <c r="G465" i="22" s="1"/>
  <c r="F464" i="22"/>
  <c r="E464" i="22"/>
  <c r="D464" i="22"/>
  <c r="C464" i="22"/>
  <c r="F463" i="22"/>
  <c r="E463" i="22"/>
  <c r="D463" i="22"/>
  <c r="C463" i="22"/>
  <c r="F462" i="22"/>
  <c r="E462" i="22"/>
  <c r="D462" i="22"/>
  <c r="C462" i="22"/>
  <c r="F459" i="22"/>
  <c r="E459" i="22"/>
  <c r="D459" i="22"/>
  <c r="C459" i="22"/>
  <c r="F458" i="22"/>
  <c r="E458" i="22"/>
  <c r="D458" i="22"/>
  <c r="C458" i="22"/>
  <c r="F457" i="22"/>
  <c r="E457" i="22"/>
  <c r="D457" i="22"/>
  <c r="C457" i="22"/>
  <c r="F456" i="22"/>
  <c r="E456" i="22"/>
  <c r="D456" i="22"/>
  <c r="C456" i="22"/>
  <c r="F455" i="22"/>
  <c r="F460" i="22" s="1"/>
  <c r="E455" i="22"/>
  <c r="D455" i="22"/>
  <c r="C455" i="22"/>
  <c r="F454" i="22"/>
  <c r="E454" i="22"/>
  <c r="D454" i="22"/>
  <c r="C454" i="22"/>
  <c r="F442" i="22"/>
  <c r="E442" i="22"/>
  <c r="D442" i="22"/>
  <c r="C442" i="22"/>
  <c r="G442" i="22" s="1"/>
  <c r="F441" i="22"/>
  <c r="E441" i="22"/>
  <c r="D441" i="22"/>
  <c r="C441" i="22"/>
  <c r="F440" i="22"/>
  <c r="E440" i="22"/>
  <c r="D440" i="22"/>
  <c r="C440" i="22"/>
  <c r="F439" i="22"/>
  <c r="E439" i="22"/>
  <c r="D439" i="22"/>
  <c r="C439" i="22"/>
  <c r="F438" i="22"/>
  <c r="E438" i="22"/>
  <c r="D438" i="22"/>
  <c r="C438" i="22"/>
  <c r="F437" i="22"/>
  <c r="E437" i="22"/>
  <c r="E443" i="22" s="1"/>
  <c r="E30" i="21" s="1"/>
  <c r="D437" i="22"/>
  <c r="C437" i="22"/>
  <c r="F436" i="22"/>
  <c r="E436" i="22"/>
  <c r="D436" i="22"/>
  <c r="C436" i="22"/>
  <c r="C404" i="22"/>
  <c r="F433" i="22"/>
  <c r="E433" i="22"/>
  <c r="D433" i="22"/>
  <c r="C433" i="22"/>
  <c r="F432" i="22"/>
  <c r="E432" i="22"/>
  <c r="D432" i="22"/>
  <c r="C432" i="22"/>
  <c r="F431" i="22"/>
  <c r="E431" i="22"/>
  <c r="D431" i="22"/>
  <c r="C431" i="22"/>
  <c r="F430" i="22"/>
  <c r="E430" i="22"/>
  <c r="D430" i="22"/>
  <c r="C430" i="22"/>
  <c r="F429" i="22"/>
  <c r="E429" i="22"/>
  <c r="D429" i="22"/>
  <c r="C429" i="22"/>
  <c r="F428" i="22"/>
  <c r="E428" i="22"/>
  <c r="D428" i="22"/>
  <c r="G428" i="22" s="1"/>
  <c r="C428" i="22"/>
  <c r="F418" i="22"/>
  <c r="E418" i="22"/>
  <c r="D418" i="22"/>
  <c r="C418" i="22"/>
  <c r="F417" i="22"/>
  <c r="E417" i="22"/>
  <c r="D417" i="22"/>
  <c r="C417" i="22"/>
  <c r="F416" i="22"/>
  <c r="E416" i="22"/>
  <c r="D416" i="22"/>
  <c r="C416" i="22"/>
  <c r="F415" i="22"/>
  <c r="E415" i="22"/>
  <c r="D415" i="22"/>
  <c r="C415" i="22"/>
  <c r="F414" i="22"/>
  <c r="E414" i="22"/>
  <c r="D414" i="22"/>
  <c r="C414" i="22"/>
  <c r="F413" i="22"/>
  <c r="E413" i="22"/>
  <c r="D413" i="22"/>
  <c r="C413" i="22"/>
  <c r="F412" i="22"/>
  <c r="E412" i="22"/>
  <c r="D412" i="22"/>
  <c r="C412" i="22"/>
  <c r="F409" i="22"/>
  <c r="E409" i="22"/>
  <c r="D409" i="22"/>
  <c r="C409" i="22"/>
  <c r="F408" i="22"/>
  <c r="E408" i="22"/>
  <c r="D408" i="22"/>
  <c r="C408" i="22"/>
  <c r="F407" i="22"/>
  <c r="E407" i="22"/>
  <c r="D407" i="22"/>
  <c r="G407" i="22" s="1"/>
  <c r="C407" i="22"/>
  <c r="F406" i="22"/>
  <c r="E406" i="22"/>
  <c r="D406" i="22"/>
  <c r="C406" i="22"/>
  <c r="F405" i="22"/>
  <c r="E405" i="22"/>
  <c r="D405" i="22"/>
  <c r="C405" i="22"/>
  <c r="F404" i="22"/>
  <c r="E404" i="22"/>
  <c r="D404" i="22"/>
  <c r="F396" i="22"/>
  <c r="E396" i="22"/>
  <c r="D396" i="22"/>
  <c r="C396" i="22"/>
  <c r="F395" i="22"/>
  <c r="E395" i="22"/>
  <c r="D395" i="22"/>
  <c r="C395" i="22"/>
  <c r="F394" i="22"/>
  <c r="E394" i="22"/>
  <c r="D394" i="22"/>
  <c r="C394" i="22"/>
  <c r="F393" i="22"/>
  <c r="E393" i="22"/>
  <c r="D393" i="22"/>
  <c r="C393" i="22"/>
  <c r="F392" i="22"/>
  <c r="E392" i="22"/>
  <c r="D392" i="22"/>
  <c r="C392" i="22"/>
  <c r="F391" i="22"/>
  <c r="E391" i="22"/>
  <c r="D391" i="22"/>
  <c r="C391" i="22"/>
  <c r="F390" i="22"/>
  <c r="E390" i="22"/>
  <c r="D390" i="22"/>
  <c r="C390" i="22"/>
  <c r="G390" i="22" s="1"/>
  <c r="F387" i="22"/>
  <c r="E387" i="22"/>
  <c r="D387" i="22"/>
  <c r="C387" i="22"/>
  <c r="F386" i="22"/>
  <c r="E386" i="22"/>
  <c r="D386" i="22"/>
  <c r="C386" i="22"/>
  <c r="G386" i="22" s="1"/>
  <c r="F385" i="22"/>
  <c r="E385" i="22"/>
  <c r="D385" i="22"/>
  <c r="G385" i="22" s="1"/>
  <c r="C385" i="22"/>
  <c r="F384" i="22"/>
  <c r="E384" i="22"/>
  <c r="D384" i="22"/>
  <c r="C384" i="22"/>
  <c r="F383" i="22"/>
  <c r="E383" i="22"/>
  <c r="D383" i="22"/>
  <c r="C383" i="22"/>
  <c r="F382" i="22"/>
  <c r="E382" i="22"/>
  <c r="D382" i="22"/>
  <c r="C382" i="22"/>
  <c r="F374" i="22"/>
  <c r="E374" i="22"/>
  <c r="D374" i="22"/>
  <c r="C374" i="22"/>
  <c r="F373" i="22"/>
  <c r="E373" i="22"/>
  <c r="D373" i="22"/>
  <c r="C373" i="22"/>
  <c r="F372" i="22"/>
  <c r="E372" i="22"/>
  <c r="D372" i="22"/>
  <c r="C372" i="22"/>
  <c r="F371" i="22"/>
  <c r="E371" i="22"/>
  <c r="D371" i="22"/>
  <c r="C371" i="22"/>
  <c r="F370" i="22"/>
  <c r="E370" i="22"/>
  <c r="D370" i="22"/>
  <c r="C370" i="22"/>
  <c r="F369" i="22"/>
  <c r="E369" i="22"/>
  <c r="D369" i="22"/>
  <c r="C369" i="22"/>
  <c r="F368" i="22"/>
  <c r="E368" i="22"/>
  <c r="D368" i="22"/>
  <c r="C368" i="22"/>
  <c r="F365" i="22"/>
  <c r="E365" i="22"/>
  <c r="D365" i="22"/>
  <c r="C365" i="22"/>
  <c r="G365" i="22" s="1"/>
  <c r="F364" i="22"/>
  <c r="E364" i="22"/>
  <c r="D364" i="22"/>
  <c r="C364" i="22"/>
  <c r="F363" i="22"/>
  <c r="E363" i="22"/>
  <c r="D363" i="22"/>
  <c r="C363" i="22"/>
  <c r="F362" i="22"/>
  <c r="E362" i="22"/>
  <c r="D362" i="22"/>
  <c r="C362" i="22"/>
  <c r="F361" i="22"/>
  <c r="E361" i="22"/>
  <c r="D361" i="22"/>
  <c r="C361" i="22"/>
  <c r="F360" i="22"/>
  <c r="E360" i="22"/>
  <c r="D360" i="22"/>
  <c r="C360" i="22"/>
  <c r="F352" i="22"/>
  <c r="E352" i="22"/>
  <c r="D352" i="22"/>
  <c r="C352" i="22"/>
  <c r="F351" i="22"/>
  <c r="E351" i="22"/>
  <c r="D351" i="22"/>
  <c r="C351" i="22"/>
  <c r="F350" i="22"/>
  <c r="E350" i="22"/>
  <c r="D350" i="22"/>
  <c r="C350" i="22"/>
  <c r="F349" i="22"/>
  <c r="E349" i="22"/>
  <c r="D349" i="22"/>
  <c r="G349" i="22" s="1"/>
  <c r="C349" i="22"/>
  <c r="F348" i="22"/>
  <c r="E348" i="22"/>
  <c r="D348" i="22"/>
  <c r="C348" i="22"/>
  <c r="F347" i="22"/>
  <c r="E347" i="22"/>
  <c r="D347" i="22"/>
  <c r="C347" i="22"/>
  <c r="F346" i="22"/>
  <c r="E346" i="22"/>
  <c r="D346" i="22"/>
  <c r="C346" i="22"/>
  <c r="F343" i="22"/>
  <c r="E343" i="22"/>
  <c r="D343" i="22"/>
  <c r="C343" i="22"/>
  <c r="F342" i="22"/>
  <c r="E342" i="22"/>
  <c r="D342" i="22"/>
  <c r="C342" i="22"/>
  <c r="F341" i="22"/>
  <c r="E341" i="22"/>
  <c r="D341" i="22"/>
  <c r="C341" i="22"/>
  <c r="F340" i="22"/>
  <c r="E340" i="22"/>
  <c r="D340" i="22"/>
  <c r="C340" i="22"/>
  <c r="G340" i="22" s="1"/>
  <c r="F339" i="22"/>
  <c r="E339" i="22"/>
  <c r="D339" i="22"/>
  <c r="C339" i="22"/>
  <c r="F338" i="22"/>
  <c r="E338" i="22"/>
  <c r="D338" i="22"/>
  <c r="C338" i="22"/>
  <c r="F330" i="22"/>
  <c r="E330" i="22"/>
  <c r="D330" i="22"/>
  <c r="G330" i="22" s="1"/>
  <c r="C330" i="22"/>
  <c r="F329" i="22"/>
  <c r="E329" i="22"/>
  <c r="D329" i="22"/>
  <c r="C329" i="22"/>
  <c r="F328" i="22"/>
  <c r="E328" i="22"/>
  <c r="D328" i="22"/>
  <c r="C328" i="22"/>
  <c r="F327" i="22"/>
  <c r="E327" i="22"/>
  <c r="D327" i="22"/>
  <c r="C327" i="22"/>
  <c r="F326" i="22"/>
  <c r="E326" i="22"/>
  <c r="D326" i="22"/>
  <c r="C326" i="22"/>
  <c r="F325" i="22"/>
  <c r="E325" i="22"/>
  <c r="D325" i="22"/>
  <c r="C325" i="22"/>
  <c r="F324" i="22"/>
  <c r="E324" i="22"/>
  <c r="D324" i="22"/>
  <c r="C324" i="22"/>
  <c r="F321" i="22"/>
  <c r="E321" i="22"/>
  <c r="D321" i="22"/>
  <c r="C321" i="22"/>
  <c r="F320" i="22"/>
  <c r="E320" i="22"/>
  <c r="D320" i="22"/>
  <c r="C320" i="22"/>
  <c r="F319" i="22"/>
  <c r="E319" i="22"/>
  <c r="D319" i="22"/>
  <c r="C319" i="22"/>
  <c r="F318" i="22"/>
  <c r="E318" i="22"/>
  <c r="D318" i="22"/>
  <c r="G318" i="22" s="1"/>
  <c r="C318" i="22"/>
  <c r="F317" i="22"/>
  <c r="E317" i="22"/>
  <c r="D317" i="22"/>
  <c r="C317" i="22"/>
  <c r="F316" i="22"/>
  <c r="E316" i="22"/>
  <c r="D316" i="22"/>
  <c r="C316" i="22"/>
  <c r="F308" i="22"/>
  <c r="E308" i="22"/>
  <c r="D308" i="22"/>
  <c r="C308" i="22"/>
  <c r="F307" i="22"/>
  <c r="E307" i="22"/>
  <c r="D307" i="22"/>
  <c r="C307" i="22"/>
  <c r="F306" i="22"/>
  <c r="E306" i="22"/>
  <c r="D306" i="22"/>
  <c r="C306" i="22"/>
  <c r="F305" i="22"/>
  <c r="E305" i="22"/>
  <c r="D305" i="22"/>
  <c r="C305" i="22"/>
  <c r="F304" i="22"/>
  <c r="E304" i="22"/>
  <c r="D304" i="22"/>
  <c r="C304" i="22"/>
  <c r="F303" i="22"/>
  <c r="E303" i="22"/>
  <c r="D303" i="22"/>
  <c r="C303" i="22"/>
  <c r="F302" i="22"/>
  <c r="E302" i="22"/>
  <c r="D302" i="22"/>
  <c r="C302" i="22"/>
  <c r="F299" i="22"/>
  <c r="E299" i="22"/>
  <c r="D299" i="22"/>
  <c r="C299" i="22"/>
  <c r="F298" i="22"/>
  <c r="E298" i="22"/>
  <c r="D298" i="22"/>
  <c r="C298" i="22"/>
  <c r="F297" i="22"/>
  <c r="E297" i="22"/>
  <c r="D297" i="22"/>
  <c r="C297" i="22"/>
  <c r="F296" i="22"/>
  <c r="E296" i="22"/>
  <c r="D296" i="22"/>
  <c r="C296" i="22"/>
  <c r="F295" i="22"/>
  <c r="E295" i="22"/>
  <c r="D295" i="22"/>
  <c r="C295" i="22"/>
  <c r="F294" i="22"/>
  <c r="E294" i="22"/>
  <c r="D294" i="22"/>
  <c r="C294" i="22"/>
  <c r="F286" i="22"/>
  <c r="E286" i="22"/>
  <c r="D286" i="22"/>
  <c r="C286" i="22"/>
  <c r="F285" i="22"/>
  <c r="E285" i="22"/>
  <c r="D285" i="22"/>
  <c r="C285" i="22"/>
  <c r="F284" i="22"/>
  <c r="E284" i="22"/>
  <c r="D284" i="22"/>
  <c r="C284" i="22"/>
  <c r="F283" i="22"/>
  <c r="E283" i="22"/>
  <c r="D283" i="22"/>
  <c r="C283" i="22"/>
  <c r="F282" i="22"/>
  <c r="E282" i="22"/>
  <c r="D282" i="22"/>
  <c r="C282" i="22"/>
  <c r="F281" i="22"/>
  <c r="E281" i="22"/>
  <c r="D281" i="22"/>
  <c r="C281" i="22"/>
  <c r="F280" i="22"/>
  <c r="E280" i="22"/>
  <c r="D280" i="22"/>
  <c r="C280" i="22"/>
  <c r="F277" i="22"/>
  <c r="E277" i="22"/>
  <c r="D277" i="22"/>
  <c r="C277" i="22"/>
  <c r="F276" i="22"/>
  <c r="E276" i="22"/>
  <c r="D276" i="22"/>
  <c r="C276" i="22"/>
  <c r="F275" i="22"/>
  <c r="E275" i="22"/>
  <c r="D275" i="22"/>
  <c r="C275" i="22"/>
  <c r="G275" i="22" s="1"/>
  <c r="F274" i="22"/>
  <c r="E274" i="22"/>
  <c r="D274" i="22"/>
  <c r="C274" i="22"/>
  <c r="F273" i="22"/>
  <c r="E273" i="22"/>
  <c r="D273" i="22"/>
  <c r="C273" i="22"/>
  <c r="G273" i="22" s="1"/>
  <c r="F272" i="22"/>
  <c r="E272" i="22"/>
  <c r="D272" i="22"/>
  <c r="C272" i="22"/>
  <c r="F264" i="22"/>
  <c r="E264" i="22"/>
  <c r="D264" i="22"/>
  <c r="C264" i="22"/>
  <c r="F263" i="22"/>
  <c r="E263" i="22"/>
  <c r="D263" i="22"/>
  <c r="G263" i="22" s="1"/>
  <c r="C263" i="22"/>
  <c r="F262" i="22"/>
  <c r="E262" i="22"/>
  <c r="D262" i="22"/>
  <c r="C262" i="22"/>
  <c r="G262" i="22" s="1"/>
  <c r="F261" i="22"/>
  <c r="E261" i="22"/>
  <c r="D261" i="22"/>
  <c r="C261" i="22"/>
  <c r="F260" i="22"/>
  <c r="E260" i="22"/>
  <c r="D260" i="22"/>
  <c r="C260" i="22"/>
  <c r="F259" i="22"/>
  <c r="E259" i="22"/>
  <c r="D259" i="22"/>
  <c r="C259" i="22"/>
  <c r="F258" i="22"/>
  <c r="E258" i="22"/>
  <c r="D258" i="22"/>
  <c r="C258" i="22"/>
  <c r="F255" i="22"/>
  <c r="E255" i="22"/>
  <c r="D255" i="22"/>
  <c r="C255" i="22"/>
  <c r="F254" i="22"/>
  <c r="E254" i="22"/>
  <c r="D254" i="22"/>
  <c r="C254" i="22"/>
  <c r="F253" i="22"/>
  <c r="E253" i="22"/>
  <c r="D253" i="22"/>
  <c r="C253" i="22"/>
  <c r="F252" i="22"/>
  <c r="E252" i="22"/>
  <c r="D252" i="22"/>
  <c r="C252" i="22"/>
  <c r="F251" i="22"/>
  <c r="E251" i="22"/>
  <c r="D251" i="22"/>
  <c r="G251" i="22" s="1"/>
  <c r="C251" i="22"/>
  <c r="F250" i="22"/>
  <c r="E250" i="22"/>
  <c r="D250" i="22"/>
  <c r="C250" i="22"/>
  <c r="G250" i="22" s="1"/>
  <c r="F242" i="22"/>
  <c r="E242" i="22"/>
  <c r="G242" i="22" s="1"/>
  <c r="D242" i="22"/>
  <c r="C242" i="22"/>
  <c r="F241" i="22"/>
  <c r="E241" i="22"/>
  <c r="D241" i="22"/>
  <c r="C241" i="22"/>
  <c r="G241" i="22" s="1"/>
  <c r="F240" i="22"/>
  <c r="E240" i="22"/>
  <c r="D240" i="22"/>
  <c r="C240" i="22"/>
  <c r="F239" i="22"/>
  <c r="E239" i="22"/>
  <c r="D239" i="22"/>
  <c r="C239" i="22"/>
  <c r="F238" i="22"/>
  <c r="E238" i="22"/>
  <c r="D238" i="22"/>
  <c r="C238" i="22"/>
  <c r="F237" i="22"/>
  <c r="E237" i="22"/>
  <c r="D237" i="22"/>
  <c r="C237" i="22"/>
  <c r="F236" i="22"/>
  <c r="E236" i="22"/>
  <c r="D236" i="22"/>
  <c r="C236" i="22"/>
  <c r="F233" i="22"/>
  <c r="E233" i="22"/>
  <c r="D233" i="22"/>
  <c r="C233" i="22"/>
  <c r="F232" i="22"/>
  <c r="E232" i="22"/>
  <c r="D232" i="22"/>
  <c r="G232" i="22" s="1"/>
  <c r="C232" i="22"/>
  <c r="F231" i="22"/>
  <c r="E231" i="22"/>
  <c r="D231" i="22"/>
  <c r="C231" i="22"/>
  <c r="F230" i="22"/>
  <c r="E230" i="22"/>
  <c r="G230" i="22" s="1"/>
  <c r="D230" i="22"/>
  <c r="C230" i="22"/>
  <c r="F229" i="22"/>
  <c r="E229" i="22"/>
  <c r="D229" i="22"/>
  <c r="C229" i="22"/>
  <c r="F228" i="22"/>
  <c r="E228" i="22"/>
  <c r="D228" i="22"/>
  <c r="C228" i="22"/>
  <c r="F220" i="22"/>
  <c r="E220" i="22"/>
  <c r="D220" i="22"/>
  <c r="C220" i="22"/>
  <c r="F219" i="22"/>
  <c r="E219" i="22"/>
  <c r="D219" i="22"/>
  <c r="C219" i="22"/>
  <c r="F218" i="22"/>
  <c r="E218" i="22"/>
  <c r="D218" i="22"/>
  <c r="C218" i="22"/>
  <c r="F217" i="22"/>
  <c r="E217" i="22"/>
  <c r="D217" i="22"/>
  <c r="C217" i="22"/>
  <c r="F216" i="22"/>
  <c r="E216" i="22"/>
  <c r="D216" i="22"/>
  <c r="C216" i="22"/>
  <c r="F215" i="22"/>
  <c r="E215" i="22"/>
  <c r="D215" i="22"/>
  <c r="G215" i="22" s="1"/>
  <c r="C215" i="22"/>
  <c r="F214" i="22"/>
  <c r="E214" i="22"/>
  <c r="D214" i="22"/>
  <c r="C214" i="22"/>
  <c r="F211" i="22"/>
  <c r="E211" i="22"/>
  <c r="D211" i="22"/>
  <c r="C211" i="22"/>
  <c r="F210" i="22"/>
  <c r="E210" i="22"/>
  <c r="D210" i="22"/>
  <c r="C210" i="22"/>
  <c r="F209" i="22"/>
  <c r="E209" i="22"/>
  <c r="D209" i="22"/>
  <c r="C209" i="22"/>
  <c r="F208" i="22"/>
  <c r="E208" i="22"/>
  <c r="D208" i="22"/>
  <c r="C208" i="22"/>
  <c r="F207" i="22"/>
  <c r="E207" i="22"/>
  <c r="D207" i="22"/>
  <c r="C207" i="22"/>
  <c r="F206" i="22"/>
  <c r="E206" i="22"/>
  <c r="D206" i="22"/>
  <c r="C206" i="22"/>
  <c r="F198" i="22"/>
  <c r="E198" i="22"/>
  <c r="D198" i="22"/>
  <c r="C198" i="22"/>
  <c r="F197" i="22"/>
  <c r="E197" i="22"/>
  <c r="D197" i="22"/>
  <c r="C197" i="22"/>
  <c r="F196" i="22"/>
  <c r="E196" i="22"/>
  <c r="D196" i="22"/>
  <c r="G196" i="22" s="1"/>
  <c r="C196" i="22"/>
  <c r="F195" i="22"/>
  <c r="E195" i="22"/>
  <c r="D195" i="22"/>
  <c r="C195" i="22"/>
  <c r="G195" i="22" s="1"/>
  <c r="F194" i="22"/>
  <c r="E194" i="22"/>
  <c r="D194" i="22"/>
  <c r="C194" i="22"/>
  <c r="F193" i="22"/>
  <c r="E193" i="22"/>
  <c r="D193" i="22"/>
  <c r="C193" i="22"/>
  <c r="F192" i="22"/>
  <c r="E192" i="22"/>
  <c r="D192" i="22"/>
  <c r="C192" i="22"/>
  <c r="F189" i="22"/>
  <c r="E189" i="22"/>
  <c r="D189" i="22"/>
  <c r="C189" i="22"/>
  <c r="F188" i="22"/>
  <c r="E188" i="22"/>
  <c r="D188" i="22"/>
  <c r="C188" i="22"/>
  <c r="F187" i="22"/>
  <c r="E187" i="22"/>
  <c r="D187" i="22"/>
  <c r="C187" i="22"/>
  <c r="F186" i="22"/>
  <c r="E186" i="22"/>
  <c r="D186" i="22"/>
  <c r="C186" i="22"/>
  <c r="F185" i="22"/>
  <c r="E185" i="22"/>
  <c r="D185" i="22"/>
  <c r="C185" i="22"/>
  <c r="F184" i="22"/>
  <c r="E184" i="22"/>
  <c r="D184" i="22"/>
  <c r="G184" i="22" s="1"/>
  <c r="C184" i="22"/>
  <c r="F176" i="22"/>
  <c r="E176" i="22"/>
  <c r="D176" i="22"/>
  <c r="C176" i="22"/>
  <c r="F175" i="22"/>
  <c r="E175" i="22"/>
  <c r="G175" i="22" s="1"/>
  <c r="D175" i="22"/>
  <c r="C175" i="22"/>
  <c r="F174" i="22"/>
  <c r="E174" i="22"/>
  <c r="D174" i="22"/>
  <c r="C174" i="22"/>
  <c r="G174" i="22" s="1"/>
  <c r="F173" i="22"/>
  <c r="E173" i="22"/>
  <c r="D173" i="22"/>
  <c r="C173" i="22"/>
  <c r="F172" i="22"/>
  <c r="E172" i="22"/>
  <c r="D172" i="22"/>
  <c r="C172" i="22"/>
  <c r="F171" i="22"/>
  <c r="E171" i="22"/>
  <c r="D171" i="22"/>
  <c r="C171" i="22"/>
  <c r="F170" i="22"/>
  <c r="E170" i="22"/>
  <c r="D170" i="22"/>
  <c r="C170" i="22"/>
  <c r="F167" i="22"/>
  <c r="E167" i="22"/>
  <c r="D167" i="22"/>
  <c r="G167" i="22" s="1"/>
  <c r="C167" i="22"/>
  <c r="F166" i="22"/>
  <c r="E166" i="22"/>
  <c r="D166" i="22"/>
  <c r="C166" i="22"/>
  <c r="F165" i="22"/>
  <c r="E165" i="22"/>
  <c r="D165" i="22"/>
  <c r="C165" i="22"/>
  <c r="F164" i="22"/>
  <c r="E164" i="22"/>
  <c r="D164" i="22"/>
  <c r="C164" i="22"/>
  <c r="F163" i="22"/>
  <c r="E163" i="22"/>
  <c r="D163" i="22"/>
  <c r="C163" i="22"/>
  <c r="F162" i="22"/>
  <c r="E162" i="22"/>
  <c r="D162" i="22"/>
  <c r="C162" i="22"/>
  <c r="G162" i="22" s="1"/>
  <c r="F154" i="22"/>
  <c r="E154" i="22"/>
  <c r="D154" i="22"/>
  <c r="C154" i="22"/>
  <c r="F153" i="22"/>
  <c r="E153" i="22"/>
  <c r="D153" i="22"/>
  <c r="C153" i="22"/>
  <c r="F152" i="22"/>
  <c r="E152" i="22"/>
  <c r="D152" i="22"/>
  <c r="C152" i="22"/>
  <c r="F151" i="22"/>
  <c r="E151" i="22"/>
  <c r="D151" i="22"/>
  <c r="C151" i="22"/>
  <c r="F150" i="22"/>
  <c r="E150" i="22"/>
  <c r="D150" i="22"/>
  <c r="C150" i="22"/>
  <c r="F149" i="22"/>
  <c r="E149" i="22"/>
  <c r="D149" i="22"/>
  <c r="C149" i="22"/>
  <c r="F148" i="22"/>
  <c r="E148" i="22"/>
  <c r="D148" i="22"/>
  <c r="C148" i="22"/>
  <c r="F145" i="22"/>
  <c r="E145" i="22"/>
  <c r="D145" i="22"/>
  <c r="C145" i="22"/>
  <c r="F144" i="22"/>
  <c r="E144" i="22"/>
  <c r="G144" i="22" s="1"/>
  <c r="D144" i="22"/>
  <c r="C144" i="22"/>
  <c r="F143" i="22"/>
  <c r="E143" i="22"/>
  <c r="D143" i="22"/>
  <c r="C143" i="22"/>
  <c r="F142" i="22"/>
  <c r="E142" i="22"/>
  <c r="D142" i="22"/>
  <c r="C142" i="22"/>
  <c r="F141" i="22"/>
  <c r="E141" i="22"/>
  <c r="D141" i="22"/>
  <c r="C141" i="22"/>
  <c r="F140" i="22"/>
  <c r="E140" i="22"/>
  <c r="D140" i="22"/>
  <c r="C140" i="22"/>
  <c r="F132" i="22"/>
  <c r="E132" i="22"/>
  <c r="D132" i="22"/>
  <c r="C132" i="22"/>
  <c r="F131" i="22"/>
  <c r="E131" i="22"/>
  <c r="D131" i="22"/>
  <c r="C131" i="22"/>
  <c r="F130" i="22"/>
  <c r="E130" i="22"/>
  <c r="D130" i="22"/>
  <c r="C130" i="22"/>
  <c r="F129" i="22"/>
  <c r="E129" i="22"/>
  <c r="D129" i="22"/>
  <c r="C129" i="22"/>
  <c r="F128" i="22"/>
  <c r="E128" i="22"/>
  <c r="D128" i="22"/>
  <c r="C128" i="22"/>
  <c r="F127" i="22"/>
  <c r="E127" i="22"/>
  <c r="G127" i="22" s="1"/>
  <c r="D127" i="22"/>
  <c r="C127" i="22"/>
  <c r="F126" i="22"/>
  <c r="E126" i="22"/>
  <c r="D126" i="22"/>
  <c r="C126" i="22"/>
  <c r="G126" i="22" s="1"/>
  <c r="F123" i="22"/>
  <c r="E123" i="22"/>
  <c r="D123" i="22"/>
  <c r="C123" i="22"/>
  <c r="F122" i="22"/>
  <c r="E122" i="22"/>
  <c r="D122" i="22"/>
  <c r="C122" i="22"/>
  <c r="F121" i="22"/>
  <c r="E121" i="22"/>
  <c r="D121" i="22"/>
  <c r="C121" i="22"/>
  <c r="F120" i="22"/>
  <c r="E120" i="22"/>
  <c r="D120" i="22"/>
  <c r="C120" i="22"/>
  <c r="F119" i="22"/>
  <c r="E119" i="22"/>
  <c r="D119" i="22"/>
  <c r="G119" i="22" s="1"/>
  <c r="C119" i="22"/>
  <c r="F118" i="22"/>
  <c r="F124" i="22" s="1"/>
  <c r="E118" i="22"/>
  <c r="D118" i="22"/>
  <c r="C118" i="22"/>
  <c r="F110" i="22"/>
  <c r="E110" i="22"/>
  <c r="D110" i="22"/>
  <c r="C110" i="22"/>
  <c r="F109" i="22"/>
  <c r="E109" i="22"/>
  <c r="D109" i="22"/>
  <c r="C109" i="22"/>
  <c r="F108" i="22"/>
  <c r="E108" i="22"/>
  <c r="G108" i="22" s="1"/>
  <c r="D108" i="22"/>
  <c r="C108" i="22"/>
  <c r="F107" i="22"/>
  <c r="E107" i="22"/>
  <c r="D107" i="22"/>
  <c r="C107" i="22"/>
  <c r="F106" i="22"/>
  <c r="E106" i="22"/>
  <c r="D106" i="22"/>
  <c r="C106" i="22"/>
  <c r="F105" i="22"/>
  <c r="E105" i="22"/>
  <c r="D105" i="22"/>
  <c r="C105" i="22"/>
  <c r="F104" i="22"/>
  <c r="E104" i="22"/>
  <c r="D104" i="22"/>
  <c r="C104" i="22"/>
  <c r="F101" i="22"/>
  <c r="E101" i="22"/>
  <c r="D101" i="22"/>
  <c r="C101" i="22"/>
  <c r="F100" i="22"/>
  <c r="E100" i="22"/>
  <c r="D100" i="22"/>
  <c r="C100" i="22"/>
  <c r="F99" i="22"/>
  <c r="E99" i="22"/>
  <c r="D99" i="22"/>
  <c r="C99" i="22"/>
  <c r="F98" i="22"/>
  <c r="E98" i="22"/>
  <c r="D98" i="22"/>
  <c r="G98" i="22" s="1"/>
  <c r="C98" i="22"/>
  <c r="F97" i="22"/>
  <c r="E97" i="22"/>
  <c r="D97" i="22"/>
  <c r="C97" i="22"/>
  <c r="F96" i="22"/>
  <c r="E96" i="22"/>
  <c r="D96" i="22"/>
  <c r="C96" i="22"/>
  <c r="F88" i="22"/>
  <c r="E88" i="22"/>
  <c r="D88" i="22"/>
  <c r="C88" i="22"/>
  <c r="F87" i="22"/>
  <c r="E87" i="22"/>
  <c r="D87" i="22"/>
  <c r="C87" i="22"/>
  <c r="F86" i="22"/>
  <c r="E86" i="22"/>
  <c r="D86" i="22"/>
  <c r="C86" i="22"/>
  <c r="F85" i="22"/>
  <c r="E85" i="22"/>
  <c r="D85" i="22"/>
  <c r="C85" i="22"/>
  <c r="F84" i="22"/>
  <c r="E84" i="22"/>
  <c r="D84" i="22"/>
  <c r="C84" i="22"/>
  <c r="F83" i="22"/>
  <c r="E83" i="22"/>
  <c r="D83" i="22"/>
  <c r="C83" i="22"/>
  <c r="F82" i="22"/>
  <c r="E82" i="22"/>
  <c r="D82" i="22"/>
  <c r="C82" i="22"/>
  <c r="F79" i="22"/>
  <c r="E79" i="22"/>
  <c r="D79" i="22"/>
  <c r="G79" i="22" s="1"/>
  <c r="C79" i="22"/>
  <c r="F78" i="22"/>
  <c r="E78" i="22"/>
  <c r="D78" i="22"/>
  <c r="C78" i="22"/>
  <c r="F77" i="22"/>
  <c r="E77" i="22"/>
  <c r="D77" i="22"/>
  <c r="C77" i="22"/>
  <c r="F76" i="22"/>
  <c r="E76" i="22"/>
  <c r="D76" i="22"/>
  <c r="C76" i="22"/>
  <c r="F75" i="22"/>
  <c r="E75" i="22"/>
  <c r="D75" i="22"/>
  <c r="C75" i="22"/>
  <c r="F74" i="22"/>
  <c r="E74" i="22"/>
  <c r="E80" i="22" s="1"/>
  <c r="D74" i="22"/>
  <c r="C74" i="22"/>
  <c r="F66" i="22"/>
  <c r="E66" i="22"/>
  <c r="D66" i="22"/>
  <c r="C66" i="22"/>
  <c r="F65" i="22"/>
  <c r="E65" i="22"/>
  <c r="D65" i="22"/>
  <c r="C65" i="22"/>
  <c r="F64" i="22"/>
  <c r="E64" i="22"/>
  <c r="D64" i="22"/>
  <c r="G64" i="22" s="1"/>
  <c r="C64" i="22"/>
  <c r="F63" i="22"/>
  <c r="E63" i="22"/>
  <c r="D63" i="22"/>
  <c r="C63" i="22"/>
  <c r="F62" i="22"/>
  <c r="E62" i="22"/>
  <c r="D62" i="22"/>
  <c r="G62" i="22" s="1"/>
  <c r="C62" i="22"/>
  <c r="F61" i="22"/>
  <c r="E61" i="22"/>
  <c r="D61" i="22"/>
  <c r="C61" i="22"/>
  <c r="G61" i="22" s="1"/>
  <c r="F60" i="22"/>
  <c r="E60" i="22"/>
  <c r="D60" i="22"/>
  <c r="C60" i="22"/>
  <c r="F57" i="22"/>
  <c r="E57" i="22"/>
  <c r="D57" i="22"/>
  <c r="C57" i="22"/>
  <c r="F56" i="22"/>
  <c r="E56" i="22"/>
  <c r="D56" i="22"/>
  <c r="C56" i="22"/>
  <c r="F55" i="22"/>
  <c r="E55" i="22"/>
  <c r="D55" i="22"/>
  <c r="C55" i="22"/>
  <c r="F54" i="22"/>
  <c r="E54" i="22"/>
  <c r="D54" i="22"/>
  <c r="C54" i="22"/>
  <c r="F53" i="22"/>
  <c r="E53" i="22"/>
  <c r="D53" i="22"/>
  <c r="C53" i="22"/>
  <c r="F52" i="22"/>
  <c r="E52" i="22"/>
  <c r="D52" i="22"/>
  <c r="C52" i="22"/>
  <c r="F44" i="22"/>
  <c r="E44" i="22"/>
  <c r="D44" i="22"/>
  <c r="C44" i="22"/>
  <c r="F43" i="22"/>
  <c r="E43" i="22"/>
  <c r="D43" i="22"/>
  <c r="C43" i="22"/>
  <c r="F42" i="22"/>
  <c r="E42" i="22"/>
  <c r="D42" i="22"/>
  <c r="C42" i="22"/>
  <c r="F41" i="22"/>
  <c r="E41" i="22"/>
  <c r="D41" i="22"/>
  <c r="C41" i="22"/>
  <c r="F40" i="22"/>
  <c r="E40" i="22"/>
  <c r="D40" i="22"/>
  <c r="C40" i="22"/>
  <c r="F39" i="22"/>
  <c r="E39" i="22"/>
  <c r="D39" i="22"/>
  <c r="C39" i="22"/>
  <c r="F38" i="22"/>
  <c r="E38" i="22"/>
  <c r="D38" i="22"/>
  <c r="C38" i="22"/>
  <c r="C31" i="22"/>
  <c r="D31" i="22"/>
  <c r="E31" i="22"/>
  <c r="G31" i="22" s="1"/>
  <c r="F31" i="22"/>
  <c r="C32" i="22"/>
  <c r="D32" i="22"/>
  <c r="E32" i="22"/>
  <c r="F32" i="22"/>
  <c r="C33" i="22"/>
  <c r="D33" i="22"/>
  <c r="E33" i="22"/>
  <c r="G33" i="22" s="1"/>
  <c r="F33" i="22"/>
  <c r="C34" i="22"/>
  <c r="D34" i="22"/>
  <c r="E34" i="22"/>
  <c r="F34" i="22"/>
  <c r="C35" i="22"/>
  <c r="G35" i="22" s="1"/>
  <c r="D35" i="22"/>
  <c r="E35" i="22"/>
  <c r="F35" i="22"/>
  <c r="D30" i="22"/>
  <c r="E30" i="22"/>
  <c r="E36" i="22" s="1"/>
  <c r="F30" i="22"/>
  <c r="C30" i="22"/>
  <c r="F667" i="23"/>
  <c r="E667" i="23"/>
  <c r="D667" i="23"/>
  <c r="C667" i="23"/>
  <c r="G666" i="23"/>
  <c r="G665" i="23"/>
  <c r="G664" i="23"/>
  <c r="G663" i="23"/>
  <c r="G662" i="23"/>
  <c r="G661" i="23"/>
  <c r="G660" i="23"/>
  <c r="F658" i="23"/>
  <c r="E658" i="23"/>
  <c r="D658" i="23"/>
  <c r="C658" i="23"/>
  <c r="G657" i="23"/>
  <c r="G658" i="23" s="1"/>
  <c r="G656" i="23"/>
  <c r="G655" i="23"/>
  <c r="G654" i="23"/>
  <c r="G653" i="23"/>
  <c r="G652" i="23"/>
  <c r="J219" i="23"/>
  <c r="J213" i="23"/>
  <c r="F614" i="23"/>
  <c r="E614" i="23"/>
  <c r="D614" i="23"/>
  <c r="C614" i="23"/>
  <c r="G613" i="23"/>
  <c r="G612" i="23"/>
  <c r="G611" i="23"/>
  <c r="G610" i="23"/>
  <c r="G609" i="23"/>
  <c r="G608" i="23"/>
  <c r="G607" i="23"/>
  <c r="F605" i="23"/>
  <c r="E605" i="23"/>
  <c r="D605" i="23"/>
  <c r="C605" i="23"/>
  <c r="G604" i="23"/>
  <c r="G603" i="23"/>
  <c r="G602" i="23"/>
  <c r="G601" i="23"/>
  <c r="G600" i="23"/>
  <c r="G599" i="23"/>
  <c r="F587" i="23"/>
  <c r="E587" i="23"/>
  <c r="D587" i="23"/>
  <c r="C587" i="23"/>
  <c r="G586" i="23"/>
  <c r="G585" i="23"/>
  <c r="G584" i="23"/>
  <c r="G583" i="23"/>
  <c r="G582" i="23"/>
  <c r="G581" i="23"/>
  <c r="G580" i="23"/>
  <c r="F578" i="23"/>
  <c r="F596" i="23" s="1"/>
  <c r="E578" i="23"/>
  <c r="D578" i="23"/>
  <c r="C578" i="23"/>
  <c r="G577" i="23"/>
  <c r="G576" i="23"/>
  <c r="G575" i="23"/>
  <c r="G574" i="23"/>
  <c r="G573" i="23"/>
  <c r="G572" i="23"/>
  <c r="G570" i="23"/>
  <c r="F558" i="23"/>
  <c r="F567" i="23" s="1"/>
  <c r="E558" i="23"/>
  <c r="D558" i="23"/>
  <c r="C558" i="23"/>
  <c r="G557" i="23"/>
  <c r="G556" i="23"/>
  <c r="G555" i="23"/>
  <c r="G554" i="23"/>
  <c r="G553" i="23"/>
  <c r="G552" i="23"/>
  <c r="G551" i="23"/>
  <c r="F549" i="23"/>
  <c r="E549" i="23"/>
  <c r="E565" i="23" s="1"/>
  <c r="D549" i="23"/>
  <c r="C549" i="23"/>
  <c r="G548" i="23"/>
  <c r="G547" i="23"/>
  <c r="G546" i="23"/>
  <c r="G545" i="23"/>
  <c r="G544" i="23"/>
  <c r="G543" i="23"/>
  <c r="G541" i="23"/>
  <c r="F529" i="23"/>
  <c r="F538" i="23" s="1"/>
  <c r="E529" i="23"/>
  <c r="D529" i="23"/>
  <c r="C529" i="23"/>
  <c r="G528" i="23"/>
  <c r="G527" i="23"/>
  <c r="G526" i="23"/>
  <c r="G525" i="23"/>
  <c r="G524" i="23"/>
  <c r="G523" i="23"/>
  <c r="G522" i="23"/>
  <c r="F520" i="23"/>
  <c r="E520" i="23"/>
  <c r="E536" i="23" s="1"/>
  <c r="D520" i="23"/>
  <c r="C520" i="23"/>
  <c r="G519" i="23"/>
  <c r="G518" i="23"/>
  <c r="G517" i="23"/>
  <c r="G516" i="23"/>
  <c r="G515" i="23"/>
  <c r="G514" i="23"/>
  <c r="G512" i="23"/>
  <c r="F500" i="23"/>
  <c r="E500" i="23"/>
  <c r="D500" i="23"/>
  <c r="C500" i="23"/>
  <c r="G499" i="23"/>
  <c r="G498" i="23"/>
  <c r="G497" i="23"/>
  <c r="G496" i="23"/>
  <c r="G495" i="23"/>
  <c r="G494" i="23"/>
  <c r="G493" i="23"/>
  <c r="F491" i="23"/>
  <c r="E491" i="23"/>
  <c r="D491" i="23"/>
  <c r="C491" i="23"/>
  <c r="G490" i="23"/>
  <c r="G489" i="23"/>
  <c r="G488" i="23"/>
  <c r="G487" i="23"/>
  <c r="G486" i="23"/>
  <c r="G485" i="23"/>
  <c r="G483" i="23"/>
  <c r="F471" i="23"/>
  <c r="E471" i="23"/>
  <c r="D471" i="23"/>
  <c r="C471" i="23"/>
  <c r="G470" i="23"/>
  <c r="G469" i="23"/>
  <c r="G468" i="23"/>
  <c r="G467" i="23"/>
  <c r="G466" i="23"/>
  <c r="G465" i="23"/>
  <c r="G464" i="23"/>
  <c r="F462" i="23"/>
  <c r="F478" i="23" s="1"/>
  <c r="E462" i="23"/>
  <c r="D462" i="23"/>
  <c r="C462" i="23"/>
  <c r="G461" i="23"/>
  <c r="G460" i="23"/>
  <c r="G459" i="23"/>
  <c r="G458" i="23"/>
  <c r="G457" i="23"/>
  <c r="G456" i="23"/>
  <c r="G454" i="23"/>
  <c r="F444" i="23"/>
  <c r="F451" i="23" s="1"/>
  <c r="E444" i="23"/>
  <c r="D444" i="23"/>
  <c r="C444" i="23"/>
  <c r="G443" i="23"/>
  <c r="G442" i="23"/>
  <c r="G441" i="23"/>
  <c r="G440" i="23"/>
  <c r="G439" i="23"/>
  <c r="G438" i="23"/>
  <c r="G437" i="23"/>
  <c r="F435" i="23"/>
  <c r="E435" i="23"/>
  <c r="E451" i="23" s="1"/>
  <c r="D435" i="23"/>
  <c r="D451" i="23" s="1"/>
  <c r="C435" i="23"/>
  <c r="G434" i="23"/>
  <c r="G433" i="23"/>
  <c r="G432" i="23"/>
  <c r="G431" i="23"/>
  <c r="G430" i="23"/>
  <c r="G429" i="23"/>
  <c r="F419" i="23"/>
  <c r="E419" i="23"/>
  <c r="D419" i="23"/>
  <c r="C419" i="23"/>
  <c r="G418" i="23"/>
  <c r="G417" i="23"/>
  <c r="G416" i="23"/>
  <c r="G415" i="23"/>
  <c r="G414" i="23"/>
  <c r="G413" i="23"/>
  <c r="G412" i="23"/>
  <c r="F410" i="23"/>
  <c r="E410" i="23"/>
  <c r="D410" i="23"/>
  <c r="C410" i="23"/>
  <c r="G409" i="23"/>
  <c r="G408" i="23"/>
  <c r="G407" i="23"/>
  <c r="G406" i="23"/>
  <c r="G405" i="23"/>
  <c r="G404" i="23"/>
  <c r="F394" i="23"/>
  <c r="E394" i="23"/>
  <c r="D394" i="23"/>
  <c r="C394" i="23"/>
  <c r="G393" i="23"/>
  <c r="G392" i="23"/>
  <c r="G391" i="23"/>
  <c r="G390" i="23"/>
  <c r="G389" i="23"/>
  <c r="G388" i="23"/>
  <c r="G387" i="23"/>
  <c r="F385" i="23"/>
  <c r="E385" i="23"/>
  <c r="E401" i="23" s="1"/>
  <c r="D385" i="23"/>
  <c r="C385" i="23"/>
  <c r="G384" i="23"/>
  <c r="G383" i="23"/>
  <c r="G382" i="23"/>
  <c r="G381" i="23"/>
  <c r="G380" i="23"/>
  <c r="G379" i="23"/>
  <c r="F369" i="23"/>
  <c r="E369" i="23"/>
  <c r="D369" i="23"/>
  <c r="C369" i="23"/>
  <c r="G368" i="23"/>
  <c r="G367" i="23"/>
  <c r="G366" i="23"/>
  <c r="G365" i="23"/>
  <c r="G364" i="23"/>
  <c r="G363" i="23"/>
  <c r="G362" i="23"/>
  <c r="F360" i="23"/>
  <c r="F376" i="23" s="1"/>
  <c r="E360" i="23"/>
  <c r="D360" i="23"/>
  <c r="C360" i="23"/>
  <c r="G359" i="23"/>
  <c r="G358" i="23"/>
  <c r="G357" i="23"/>
  <c r="G356" i="23"/>
  <c r="G355" i="23"/>
  <c r="G354" i="23"/>
  <c r="F344" i="23"/>
  <c r="E344" i="23"/>
  <c r="D344" i="23"/>
  <c r="C344" i="23"/>
  <c r="G343" i="23"/>
  <c r="G342" i="23"/>
  <c r="G341" i="23"/>
  <c r="G340" i="23"/>
  <c r="G339" i="23"/>
  <c r="G338" i="23"/>
  <c r="G337" i="23"/>
  <c r="F335" i="23"/>
  <c r="E335" i="23"/>
  <c r="D335" i="23"/>
  <c r="C335" i="23"/>
  <c r="G334" i="23"/>
  <c r="G333" i="23"/>
  <c r="G332" i="23"/>
  <c r="G331" i="23"/>
  <c r="G330" i="23"/>
  <c r="G329" i="23"/>
  <c r="F319" i="23"/>
  <c r="E319" i="23"/>
  <c r="D319" i="23"/>
  <c r="C319" i="23"/>
  <c r="G318" i="23"/>
  <c r="G317" i="23"/>
  <c r="G316" i="23"/>
  <c r="G315" i="23"/>
  <c r="G314" i="23"/>
  <c r="G313" i="23"/>
  <c r="G312" i="23"/>
  <c r="F310" i="23"/>
  <c r="E310" i="23"/>
  <c r="D310" i="23"/>
  <c r="C310" i="23"/>
  <c r="G309" i="23"/>
  <c r="G308" i="23"/>
  <c r="G307" i="23"/>
  <c r="G306" i="23"/>
  <c r="G305" i="23"/>
  <c r="G304" i="23"/>
  <c r="F294" i="23"/>
  <c r="E294" i="23"/>
  <c r="D294" i="23"/>
  <c r="C294" i="23"/>
  <c r="G293" i="23"/>
  <c r="G292" i="23"/>
  <c r="G291" i="23"/>
  <c r="G290" i="23"/>
  <c r="G289" i="23"/>
  <c r="G288" i="23"/>
  <c r="G287" i="23"/>
  <c r="F285" i="23"/>
  <c r="E285" i="23"/>
  <c r="D285" i="23"/>
  <c r="D301" i="23" s="1"/>
  <c r="C285" i="23"/>
  <c r="G284" i="23"/>
  <c r="G283" i="23"/>
  <c r="G282" i="23"/>
  <c r="G281" i="23"/>
  <c r="G280" i="23"/>
  <c r="G279" i="23"/>
  <c r="F269" i="23"/>
  <c r="E269" i="23"/>
  <c r="D269" i="23"/>
  <c r="C269" i="23"/>
  <c r="G268" i="23"/>
  <c r="G267" i="23"/>
  <c r="G266" i="23"/>
  <c r="G265" i="23"/>
  <c r="G264" i="23"/>
  <c r="G263" i="23"/>
  <c r="G262" i="23"/>
  <c r="F260" i="23"/>
  <c r="E260" i="23"/>
  <c r="D260" i="23"/>
  <c r="C260" i="23"/>
  <c r="G259" i="23"/>
  <c r="G258" i="23"/>
  <c r="G257" i="23"/>
  <c r="G256" i="23"/>
  <c r="G255" i="23"/>
  <c r="G254" i="23"/>
  <c r="F244" i="23"/>
  <c r="E244" i="23"/>
  <c r="D244" i="23"/>
  <c r="C244" i="23"/>
  <c r="C251" i="23" s="1"/>
  <c r="G243" i="23"/>
  <c r="G242" i="23"/>
  <c r="G241" i="23"/>
  <c r="G240" i="23"/>
  <c r="G239" i="23"/>
  <c r="G238" i="23"/>
  <c r="G237" i="23"/>
  <c r="F235" i="23"/>
  <c r="E235" i="23"/>
  <c r="E251" i="23" s="1"/>
  <c r="D235" i="23"/>
  <c r="D251" i="23" s="1"/>
  <c r="C235" i="23"/>
  <c r="G234" i="23"/>
  <c r="G233" i="23"/>
  <c r="G232" i="23"/>
  <c r="G231" i="23"/>
  <c r="G230" i="23"/>
  <c r="G229" i="23"/>
  <c r="F219" i="23"/>
  <c r="E219" i="23"/>
  <c r="D219" i="23"/>
  <c r="C219" i="23"/>
  <c r="G218" i="23"/>
  <c r="G217" i="23"/>
  <c r="G216" i="23"/>
  <c r="G215" i="23"/>
  <c r="G214" i="23"/>
  <c r="G213" i="23"/>
  <c r="G212" i="23"/>
  <c r="F210" i="23"/>
  <c r="E210" i="23"/>
  <c r="D210" i="23"/>
  <c r="C210" i="23"/>
  <c r="G209" i="23"/>
  <c r="G208" i="23"/>
  <c r="G207" i="23"/>
  <c r="G206" i="23"/>
  <c r="G205" i="23"/>
  <c r="G204" i="23"/>
  <c r="F194" i="23"/>
  <c r="E194" i="23"/>
  <c r="E201" i="23" s="1"/>
  <c r="D194" i="23"/>
  <c r="C194" i="23"/>
  <c r="G193" i="23"/>
  <c r="G192" i="23"/>
  <c r="G191" i="23"/>
  <c r="G190" i="23"/>
  <c r="G189" i="23"/>
  <c r="G188" i="23"/>
  <c r="G187" i="23"/>
  <c r="F185" i="23"/>
  <c r="E185" i="23"/>
  <c r="D185" i="23"/>
  <c r="C185" i="23"/>
  <c r="G184" i="23"/>
  <c r="G183" i="23"/>
  <c r="G182" i="23"/>
  <c r="G181" i="23"/>
  <c r="G180" i="23"/>
  <c r="G179" i="23"/>
  <c r="F169" i="23"/>
  <c r="E169" i="23"/>
  <c r="D169" i="23"/>
  <c r="C169" i="23"/>
  <c r="G168" i="23"/>
  <c r="G167" i="23"/>
  <c r="G166" i="23"/>
  <c r="G165" i="23"/>
  <c r="G164" i="23"/>
  <c r="G163" i="23"/>
  <c r="G162" i="23"/>
  <c r="F160" i="23"/>
  <c r="E160" i="23"/>
  <c r="D160" i="23"/>
  <c r="C160" i="23"/>
  <c r="G159" i="23"/>
  <c r="G158" i="23"/>
  <c r="G157" i="23"/>
  <c r="G156" i="23"/>
  <c r="G155" i="23"/>
  <c r="G154" i="23"/>
  <c r="F144" i="23"/>
  <c r="E144" i="23"/>
  <c r="D144" i="23"/>
  <c r="D151" i="23" s="1"/>
  <c r="C144" i="23"/>
  <c r="G143" i="23"/>
  <c r="G142" i="23"/>
  <c r="G141" i="23"/>
  <c r="G140" i="23"/>
  <c r="G139" i="23"/>
  <c r="G138" i="23"/>
  <c r="G137" i="23"/>
  <c r="F135" i="23"/>
  <c r="E135" i="23"/>
  <c r="D135" i="23"/>
  <c r="C135" i="23"/>
  <c r="G134" i="23"/>
  <c r="G133" i="23"/>
  <c r="G132" i="23"/>
  <c r="G131" i="23"/>
  <c r="G130" i="23"/>
  <c r="G129" i="23"/>
  <c r="F119" i="23"/>
  <c r="E119" i="23"/>
  <c r="D119" i="23"/>
  <c r="C119" i="23"/>
  <c r="G118" i="23"/>
  <c r="G117" i="23"/>
  <c r="G116" i="23"/>
  <c r="G115" i="23"/>
  <c r="G114" i="23"/>
  <c r="G113" i="23"/>
  <c r="G112" i="23"/>
  <c r="F110" i="23"/>
  <c r="E110" i="23"/>
  <c r="D110" i="23"/>
  <c r="C110" i="23"/>
  <c r="C126" i="23" s="1"/>
  <c r="G109" i="23"/>
  <c r="G108" i="23"/>
  <c r="G107" i="23"/>
  <c r="G106" i="23"/>
  <c r="G105" i="23"/>
  <c r="G104" i="23"/>
  <c r="F94" i="23"/>
  <c r="E94" i="23"/>
  <c r="D94" i="23"/>
  <c r="C94" i="23"/>
  <c r="G93" i="23"/>
  <c r="G92" i="23"/>
  <c r="G91" i="23"/>
  <c r="G90" i="23"/>
  <c r="G89" i="23"/>
  <c r="G88" i="23"/>
  <c r="G87" i="23"/>
  <c r="F85" i="23"/>
  <c r="E85" i="23"/>
  <c r="D85" i="23"/>
  <c r="C85" i="23"/>
  <c r="G84" i="23"/>
  <c r="G83" i="23"/>
  <c r="G82" i="23"/>
  <c r="G81" i="23"/>
  <c r="G80" i="23"/>
  <c r="G79" i="23"/>
  <c r="F69" i="23"/>
  <c r="E69" i="23"/>
  <c r="D69" i="23"/>
  <c r="C69" i="23"/>
  <c r="G68" i="23"/>
  <c r="G67" i="23"/>
  <c r="G66" i="23"/>
  <c r="G65" i="23"/>
  <c r="G64" i="23"/>
  <c r="G63" i="23"/>
  <c r="G62" i="23"/>
  <c r="F60" i="23"/>
  <c r="E60" i="23"/>
  <c r="D60" i="23"/>
  <c r="C60" i="23"/>
  <c r="G59" i="23"/>
  <c r="G58" i="23"/>
  <c r="G57" i="23"/>
  <c r="G56" i="23"/>
  <c r="G55" i="23"/>
  <c r="G54" i="23"/>
  <c r="F44" i="23"/>
  <c r="E44" i="23"/>
  <c r="D44" i="23"/>
  <c r="C44" i="23"/>
  <c r="G43" i="23"/>
  <c r="G42" i="23"/>
  <c r="G41" i="23"/>
  <c r="G40" i="23"/>
  <c r="G39" i="23"/>
  <c r="G38" i="23"/>
  <c r="G37" i="23"/>
  <c r="F35" i="23"/>
  <c r="E35" i="23"/>
  <c r="D35" i="23"/>
  <c r="D51" i="23" s="1"/>
  <c r="C35" i="23"/>
  <c r="G34" i="23"/>
  <c r="G33" i="23"/>
  <c r="G32" i="23"/>
  <c r="G31" i="23"/>
  <c r="G30" i="23"/>
  <c r="G29" i="23"/>
  <c r="F19" i="23"/>
  <c r="E19" i="23"/>
  <c r="D19" i="23"/>
  <c r="C19" i="23"/>
  <c r="G18" i="23"/>
  <c r="G17" i="23"/>
  <c r="G16" i="23"/>
  <c r="G15" i="23"/>
  <c r="G14" i="23"/>
  <c r="G13" i="23"/>
  <c r="G12" i="23"/>
  <c r="F10" i="23"/>
  <c r="E10" i="23"/>
  <c r="E26" i="23" s="1"/>
  <c r="D10" i="23"/>
  <c r="C10" i="23"/>
  <c r="G9" i="23"/>
  <c r="G8" i="23"/>
  <c r="G7" i="23"/>
  <c r="G6" i="23"/>
  <c r="G5" i="23"/>
  <c r="G4" i="23"/>
  <c r="G559" i="22"/>
  <c r="E547" i="22"/>
  <c r="E26" i="21" s="1"/>
  <c r="F28" i="21"/>
  <c r="E495" i="22"/>
  <c r="E28" i="21" s="1"/>
  <c r="G454" i="22"/>
  <c r="G3" i="22"/>
  <c r="G360" i="22"/>
  <c r="D353" i="22"/>
  <c r="D35" i="21" s="1"/>
  <c r="G120" i="22"/>
  <c r="G186" i="22"/>
  <c r="G188" i="22"/>
  <c r="F251" i="23"/>
  <c r="G104" i="22"/>
  <c r="G207" i="22"/>
  <c r="G211" i="22"/>
  <c r="G321" i="22"/>
  <c r="G372" i="22"/>
  <c r="G396" i="22"/>
  <c r="E480" i="23"/>
  <c r="E621" i="23"/>
  <c r="D226" i="23"/>
  <c r="G219" i="22"/>
  <c r="G324" i="22"/>
  <c r="G235" i="23" l="1"/>
  <c r="E478" i="23"/>
  <c r="G578" i="23"/>
  <c r="E594" i="23"/>
  <c r="G65" i="22"/>
  <c r="G101" i="22"/>
  <c r="G132" i="22"/>
  <c r="G151" i="22"/>
  <c r="G187" i="22"/>
  <c r="G218" i="22"/>
  <c r="G254" i="22"/>
  <c r="G285" i="22"/>
  <c r="G352" i="22"/>
  <c r="G438" i="22"/>
  <c r="G459" i="22"/>
  <c r="G494" i="22"/>
  <c r="E512" i="22"/>
  <c r="G517" i="22"/>
  <c r="G74" i="23"/>
  <c r="G324" i="23"/>
  <c r="G69" i="22"/>
  <c r="C176" i="23"/>
  <c r="F480" i="23"/>
  <c r="C76" i="23"/>
  <c r="G316" i="22"/>
  <c r="G328" i="22"/>
  <c r="G339" i="22"/>
  <c r="G437" i="22"/>
  <c r="G441" i="22"/>
  <c r="G458" i="22"/>
  <c r="C486" i="22"/>
  <c r="G483" i="22"/>
  <c r="G493" i="22"/>
  <c r="C512" i="22"/>
  <c r="G516" i="22"/>
  <c r="G558" i="22"/>
  <c r="G249" i="23"/>
  <c r="E126" i="23"/>
  <c r="G135" i="23"/>
  <c r="E151" i="23"/>
  <c r="E176" i="23"/>
  <c r="G176" i="23" s="1"/>
  <c r="F226" i="23"/>
  <c r="C226" i="23"/>
  <c r="G226" i="23" s="1"/>
  <c r="D276" i="23"/>
  <c r="G360" i="23"/>
  <c r="F426" i="23"/>
  <c r="C480" i="23"/>
  <c r="C596" i="23"/>
  <c r="F621" i="23"/>
  <c r="C621" i="23"/>
  <c r="G100" i="22"/>
  <c r="G129" i="22"/>
  <c r="G416" i="22"/>
  <c r="G47" i="22"/>
  <c r="F594" i="23"/>
  <c r="D26" i="23"/>
  <c r="F176" i="23"/>
  <c r="G210" i="23"/>
  <c r="G260" i="23"/>
  <c r="G444" i="23"/>
  <c r="C507" i="23"/>
  <c r="D36" i="22"/>
  <c r="G77" i="22"/>
  <c r="G80" i="22" s="1"/>
  <c r="G261" i="22"/>
  <c r="G297" i="22"/>
  <c r="G347" i="22"/>
  <c r="G510" i="22"/>
  <c r="G643" i="23"/>
  <c r="G377" i="22"/>
  <c r="F469" i="22"/>
  <c r="F29" i="21" s="1"/>
  <c r="F547" i="22"/>
  <c r="F551" i="22" s="1"/>
  <c r="F562" i="22"/>
  <c r="C571" i="22"/>
  <c r="C25" i="21" s="1"/>
  <c r="G544" i="22"/>
  <c r="G74" i="22"/>
  <c r="G86" i="22"/>
  <c r="G88" i="22"/>
  <c r="G97" i="22"/>
  <c r="G105" i="22"/>
  <c r="G122" i="22"/>
  <c r="G141" i="22"/>
  <c r="G153" i="22"/>
  <c r="G164" i="22"/>
  <c r="G172" i="22"/>
  <c r="G189" i="22"/>
  <c r="G208" i="22"/>
  <c r="G239" i="22"/>
  <c r="G258" i="22"/>
  <c r="D278" i="22"/>
  <c r="G294" i="22"/>
  <c r="G306" i="22"/>
  <c r="G317" i="22"/>
  <c r="G325" i="22"/>
  <c r="G342" i="22"/>
  <c r="G361" i="22"/>
  <c r="G373" i="22"/>
  <c r="G384" i="22"/>
  <c r="G392" i="22"/>
  <c r="G409" i="22"/>
  <c r="G430" i="22"/>
  <c r="G534" i="23"/>
  <c r="G504" i="22"/>
  <c r="D565" i="23"/>
  <c r="G333" i="22"/>
  <c r="G223" i="22"/>
  <c r="E51" i="23"/>
  <c r="E326" i="23"/>
  <c r="C14" i="22"/>
  <c r="G130" i="22"/>
  <c r="G154" i="22"/>
  <c r="G197" i="22"/>
  <c r="G233" i="22"/>
  <c r="G264" i="22"/>
  <c r="C300" i="22"/>
  <c r="G319" i="22"/>
  <c r="G343" i="22"/>
  <c r="C375" i="22"/>
  <c r="C34" i="21" s="1"/>
  <c r="G393" i="22"/>
  <c r="G417" i="22"/>
  <c r="G157" i="22"/>
  <c r="G530" i="22"/>
  <c r="C509" i="23"/>
  <c r="G55" i="22"/>
  <c r="F26" i="23"/>
  <c r="C101" i="23"/>
  <c r="D351" i="23"/>
  <c r="G351" i="23" s="1"/>
  <c r="G462" i="23"/>
  <c r="G123" i="22"/>
  <c r="C155" i="22"/>
  <c r="C46" i="21" s="1"/>
  <c r="G185" i="22"/>
  <c r="G283" i="22"/>
  <c r="G326" i="22"/>
  <c r="G362" i="22"/>
  <c r="G35" i="23"/>
  <c r="D101" i="23"/>
  <c r="F326" i="23"/>
  <c r="E351" i="23"/>
  <c r="D376" i="23"/>
  <c r="F509" i="23"/>
  <c r="G667" i="23"/>
  <c r="E9" i="22"/>
  <c r="E8" i="21" s="1"/>
  <c r="D45" i="22"/>
  <c r="D51" i="21" s="1"/>
  <c r="D16" i="22"/>
  <c r="D15" i="21" s="1"/>
  <c r="D80" i="22"/>
  <c r="D89" i="22"/>
  <c r="D49" i="21" s="1"/>
  <c r="D111" i="22"/>
  <c r="D48" i="21" s="1"/>
  <c r="D124" i="22"/>
  <c r="D133" i="22"/>
  <c r="D47" i="21" s="1"/>
  <c r="D146" i="22"/>
  <c r="D155" i="22"/>
  <c r="D46" i="21" s="1"/>
  <c r="D168" i="22"/>
  <c r="D221" i="22"/>
  <c r="D42" i="21" s="1"/>
  <c r="D234" i="22"/>
  <c r="D322" i="22"/>
  <c r="D344" i="22"/>
  <c r="D357" i="22" s="1"/>
  <c r="D366" i="22"/>
  <c r="D388" i="22"/>
  <c r="E410" i="22"/>
  <c r="E423" i="22" s="1"/>
  <c r="E434" i="22"/>
  <c r="E449" i="22" s="1"/>
  <c r="G624" i="23"/>
  <c r="G224" i="23"/>
  <c r="G549" i="22"/>
  <c r="G399" i="22"/>
  <c r="G165" i="22"/>
  <c r="G220" i="22"/>
  <c r="G91" i="22"/>
  <c r="G10" i="23"/>
  <c r="D76" i="23"/>
  <c r="G219" i="23"/>
  <c r="F301" i="23"/>
  <c r="G410" i="23"/>
  <c r="F9" i="22"/>
  <c r="F8" i="21" s="1"/>
  <c r="G56" i="22"/>
  <c r="G87" i="22"/>
  <c r="G106" i="22"/>
  <c r="G166" i="22"/>
  <c r="G276" i="22"/>
  <c r="C309" i="22"/>
  <c r="C37" i="21" s="1"/>
  <c r="G338" i="22"/>
  <c r="G350" i="22"/>
  <c r="G374" i="22"/>
  <c r="F351" i="23"/>
  <c r="E376" i="23"/>
  <c r="D401" i="23"/>
  <c r="C426" i="23"/>
  <c r="C567" i="23"/>
  <c r="E14" i="22"/>
  <c r="E13" i="21" s="1"/>
  <c r="E20" i="22"/>
  <c r="E18" i="21" s="1"/>
  <c r="E89" i="22"/>
  <c r="E49" i="21" s="1"/>
  <c r="E111" i="22"/>
  <c r="E48" i="21" s="1"/>
  <c r="E124" i="22"/>
  <c r="E133" i="22"/>
  <c r="E47" i="21" s="1"/>
  <c r="E146" i="22"/>
  <c r="E155" i="22"/>
  <c r="E46" i="21" s="1"/>
  <c r="E190" i="22"/>
  <c r="E221" i="22"/>
  <c r="E42" i="21" s="1"/>
  <c r="E234" i="22"/>
  <c r="E256" i="22"/>
  <c r="E265" i="22"/>
  <c r="E40" i="21" s="1"/>
  <c r="E278" i="22"/>
  <c r="E300" i="22"/>
  <c r="E331" i="22"/>
  <c r="E36" i="21" s="1"/>
  <c r="E344" i="22"/>
  <c r="E366" i="22"/>
  <c r="E375" i="22"/>
  <c r="E34" i="21" s="1"/>
  <c r="F410" i="22"/>
  <c r="F419" i="22"/>
  <c r="F32" i="21" s="1"/>
  <c r="G299" i="23"/>
  <c r="G672" i="23"/>
  <c r="G85" i="23"/>
  <c r="D426" i="23"/>
  <c r="G520" i="23"/>
  <c r="F111" i="22"/>
  <c r="F48" i="21" s="1"/>
  <c r="F146" i="22"/>
  <c r="F199" i="22"/>
  <c r="F43" i="21" s="1"/>
  <c r="F212" i="22"/>
  <c r="F225" i="22" s="1"/>
  <c r="F234" i="22"/>
  <c r="F256" i="22"/>
  <c r="F265" i="22"/>
  <c r="F40" i="21" s="1"/>
  <c r="F300" i="22"/>
  <c r="F309" i="22"/>
  <c r="F37" i="21" s="1"/>
  <c r="F331" i="22"/>
  <c r="F36" i="21" s="1"/>
  <c r="F353" i="22"/>
  <c r="F35" i="21" s="1"/>
  <c r="F388" i="22"/>
  <c r="G406" i="22"/>
  <c r="G418" i="22"/>
  <c r="G432" i="22"/>
  <c r="G634" i="23"/>
  <c r="G505" i="23"/>
  <c r="G110" i="23"/>
  <c r="E426" i="23"/>
  <c r="E567" i="23"/>
  <c r="G76" i="22"/>
  <c r="G83" i="22"/>
  <c r="G107" i="22"/>
  <c r="G131" i="22"/>
  <c r="G143" i="22"/>
  <c r="G150" i="22"/>
  <c r="G193" i="22"/>
  <c r="G210" i="22"/>
  <c r="G217" i="22"/>
  <c r="G229" i="22"/>
  <c r="G236" i="22"/>
  <c r="G253" i="22"/>
  <c r="G284" i="22"/>
  <c r="G296" i="22"/>
  <c r="G308" i="22"/>
  <c r="G320" i="22"/>
  <c r="G322" i="22" s="1"/>
  <c r="G327" i="22"/>
  <c r="G346" i="22"/>
  <c r="G351" i="22"/>
  <c r="G363" i="22"/>
  <c r="G382" i="22"/>
  <c r="G387" i="22"/>
  <c r="G394" i="22"/>
  <c r="G449" i="23"/>
  <c r="G592" i="23"/>
  <c r="G462" i="22"/>
  <c r="G467" i="22"/>
  <c r="G506" i="22"/>
  <c r="G511" i="22"/>
  <c r="G518" i="22"/>
  <c r="G534" i="22"/>
  <c r="G546" i="22"/>
  <c r="G560" i="22"/>
  <c r="G567" i="22"/>
  <c r="G452" i="22"/>
  <c r="G99" i="23"/>
  <c r="F201" i="23"/>
  <c r="G260" i="22"/>
  <c r="E460" i="22"/>
  <c r="E469" i="22"/>
  <c r="E29" i="21" s="1"/>
  <c r="E521" i="22"/>
  <c r="E27" i="21" s="1"/>
  <c r="E538" i="22"/>
  <c r="E553" i="22" s="1"/>
  <c r="E571" i="22"/>
  <c r="E25" i="21" s="1"/>
  <c r="C469" i="22"/>
  <c r="C29" i="21" s="1"/>
  <c r="C495" i="22"/>
  <c r="C28" i="21" s="1"/>
  <c r="E276" i="23"/>
  <c r="C326" i="23"/>
  <c r="G440" i="22"/>
  <c r="C460" i="22"/>
  <c r="G468" i="22"/>
  <c r="G484" i="22"/>
  <c r="G491" i="22"/>
  <c r="G507" i="22"/>
  <c r="G514" i="22"/>
  <c r="G519" i="22"/>
  <c r="C547" i="22"/>
  <c r="C26" i="21" s="1"/>
  <c r="G568" i="22"/>
  <c r="G478" i="22"/>
  <c r="C351" i="23"/>
  <c r="G364" i="22"/>
  <c r="G371" i="22"/>
  <c r="G383" i="22"/>
  <c r="G388" i="22" s="1"/>
  <c r="G395" i="22"/>
  <c r="G414" i="22"/>
  <c r="G433" i="22"/>
  <c r="G32" i="22"/>
  <c r="G415" i="22"/>
  <c r="G404" i="22"/>
  <c r="G408" i="22"/>
  <c r="G30" i="22"/>
  <c r="G42" i="22"/>
  <c r="G54" i="22"/>
  <c r="G78" i="22"/>
  <c r="G85" i="22"/>
  <c r="G109" i="22"/>
  <c r="G121" i="22"/>
  <c r="G128" i="22"/>
  <c r="G152" i="22"/>
  <c r="G171" i="22"/>
  <c r="G176" i="22"/>
  <c r="G214" i="22"/>
  <c r="G221" i="22" s="1"/>
  <c r="G231" i="22"/>
  <c r="G238" i="22"/>
  <c r="G255" i="22"/>
  <c r="G274" i="22"/>
  <c r="G286" i="22"/>
  <c r="G298" i="22"/>
  <c r="G305" i="22"/>
  <c r="G329" i="22"/>
  <c r="G341" i="22"/>
  <c r="G348" i="22"/>
  <c r="E226" i="23"/>
  <c r="C521" i="22"/>
  <c r="C27" i="21" s="1"/>
  <c r="G124" i="23"/>
  <c r="G648" i="23"/>
  <c r="G44" i="23"/>
  <c r="E596" i="23"/>
  <c r="G457" i="22"/>
  <c r="G508" i="22"/>
  <c r="G520" i="22"/>
  <c r="G543" i="22"/>
  <c r="G569" i="22"/>
  <c r="G349" i="23"/>
  <c r="G344" i="23"/>
  <c r="J227" i="23"/>
  <c r="F20" i="22"/>
  <c r="F18" i="21" s="1"/>
  <c r="F221" i="22"/>
  <c r="F42" i="21" s="1"/>
  <c r="F276" i="23"/>
  <c r="G335" i="23"/>
  <c r="F126" i="23"/>
  <c r="F512" i="22"/>
  <c r="G549" i="23"/>
  <c r="G385" i="23"/>
  <c r="G310" i="23"/>
  <c r="D287" i="22"/>
  <c r="D38" i="21" s="1"/>
  <c r="G282" i="22"/>
  <c r="G285" i="23"/>
  <c r="G277" i="22"/>
  <c r="G281" i="22"/>
  <c r="F177" i="22"/>
  <c r="F44" i="21" s="1"/>
  <c r="F168" i="22"/>
  <c r="D176" i="23"/>
  <c r="G163" i="22"/>
  <c r="G168" i="22" s="1"/>
  <c r="G160" i="23"/>
  <c r="F151" i="23"/>
  <c r="D190" i="22"/>
  <c r="D397" i="22"/>
  <c r="D33" i="21" s="1"/>
  <c r="E499" i="22"/>
  <c r="E501" i="22"/>
  <c r="F344" i="22"/>
  <c r="C419" i="22"/>
  <c r="C32" i="21" s="1"/>
  <c r="G413" i="22"/>
  <c r="F36" i="22"/>
  <c r="C58" i="22"/>
  <c r="G353" i="22"/>
  <c r="C20" i="22"/>
  <c r="C18" i="21" s="1"/>
  <c r="G44" i="22"/>
  <c r="C8" i="22"/>
  <c r="C7" i="21" s="1"/>
  <c r="G99" i="22"/>
  <c r="C212" i="22"/>
  <c r="G209" i="22"/>
  <c r="D335" i="22"/>
  <c r="C80" i="22"/>
  <c r="G75" i="22"/>
  <c r="C6" i="22"/>
  <c r="C5" i="21" s="1"/>
  <c r="G142" i="22"/>
  <c r="C146" i="22"/>
  <c r="G216" i="22"/>
  <c r="G431" i="22"/>
  <c r="D434" i="22"/>
  <c r="G295" i="22"/>
  <c r="F51" i="23"/>
  <c r="E10" i="22"/>
  <c r="E9" i="21" s="1"/>
  <c r="G259" i="22"/>
  <c r="C265" i="22"/>
  <c r="C40" i="21" s="1"/>
  <c r="G369" i="22"/>
  <c r="F375" i="22"/>
  <c r="F34" i="21" s="1"/>
  <c r="G252" i="22"/>
  <c r="G256" i="22" s="1"/>
  <c r="D419" i="22"/>
  <c r="D32" i="21" s="1"/>
  <c r="G412" i="22"/>
  <c r="C353" i="22"/>
  <c r="C35" i="21" s="1"/>
  <c r="E19" i="22"/>
  <c r="E17" i="21" s="1"/>
  <c r="C536" i="23"/>
  <c r="C538" i="23"/>
  <c r="G228" i="22"/>
  <c r="G234" i="22" s="1"/>
  <c r="C234" i="22"/>
  <c r="D410" i="22"/>
  <c r="G405" i="22"/>
  <c r="E309" i="22"/>
  <c r="E37" i="21" s="1"/>
  <c r="G149" i="22"/>
  <c r="C344" i="22"/>
  <c r="C89" i="22"/>
  <c r="C49" i="21" s="1"/>
  <c r="G82" i="22"/>
  <c r="G192" i="22"/>
  <c r="C199" i="22"/>
  <c r="C43" i="21" s="1"/>
  <c r="G240" i="22"/>
  <c r="C243" i="22"/>
  <c r="C41" i="21" s="1"/>
  <c r="D8" i="22"/>
  <c r="D7" i="21" s="1"/>
  <c r="G307" i="22"/>
  <c r="E419" i="22"/>
  <c r="E32" i="21" s="1"/>
  <c r="G491" i="23"/>
  <c r="E159" i="22"/>
  <c r="C9" i="22"/>
  <c r="C8" i="21" s="1"/>
  <c r="G34" i="22"/>
  <c r="F8" i="22"/>
  <c r="F7" i="21" s="1"/>
  <c r="C190" i="22"/>
  <c r="E507" i="23"/>
  <c r="E509" i="23"/>
  <c r="C16" i="22"/>
  <c r="C15" i="21" s="1"/>
  <c r="G63" i="22"/>
  <c r="C124" i="22"/>
  <c r="G118" i="22"/>
  <c r="G173" i="22"/>
  <c r="C177" i="22"/>
  <c r="C44" i="21" s="1"/>
  <c r="D9" i="22"/>
  <c r="D8" i="21" s="1"/>
  <c r="E379" i="22"/>
  <c r="G439" i="22"/>
  <c r="D443" i="22"/>
  <c r="D30" i="21" s="1"/>
  <c r="G455" i="22"/>
  <c r="D460" i="22"/>
  <c r="G541" i="22"/>
  <c r="D547" i="22"/>
  <c r="D26" i="21" s="1"/>
  <c r="E76" i="23"/>
  <c r="F507" i="23"/>
  <c r="J224" i="23"/>
  <c r="J223" i="23"/>
  <c r="J222" i="23"/>
  <c r="D7" i="22"/>
  <c r="D6" i="21" s="1"/>
  <c r="E16" i="22"/>
  <c r="E15" i="21" s="1"/>
  <c r="G53" i="22"/>
  <c r="E58" i="22"/>
  <c r="E6" i="22"/>
  <c r="E5" i="21" s="1"/>
  <c r="E67" i="22"/>
  <c r="E50" i="21" s="1"/>
  <c r="G60" i="22"/>
  <c r="E13" i="22"/>
  <c r="E12" i="21" s="1"/>
  <c r="E102" i="22"/>
  <c r="E7" i="22"/>
  <c r="E6" i="21" s="1"/>
  <c r="E177" i="22"/>
  <c r="E44" i="21" s="1"/>
  <c r="G170" i="22"/>
  <c r="E199" i="22"/>
  <c r="E43" i="21" s="1"/>
  <c r="E212" i="22"/>
  <c r="G206" i="22"/>
  <c r="G237" i="22"/>
  <c r="E243" i="22"/>
  <c r="E287" i="22"/>
  <c r="E38" i="21" s="1"/>
  <c r="G280" i="22"/>
  <c r="E322" i="22"/>
  <c r="E335" i="22" s="1"/>
  <c r="E397" i="22"/>
  <c r="E33" i="21" s="1"/>
  <c r="F434" i="22"/>
  <c r="G113" i="22"/>
  <c r="G179" i="22"/>
  <c r="G497" i="22"/>
  <c r="C133" i="22"/>
  <c r="C47" i="21" s="1"/>
  <c r="C168" i="22"/>
  <c r="C278" i="22"/>
  <c r="E8" i="22"/>
  <c r="E7" i="21" s="1"/>
  <c r="D58" i="22"/>
  <c r="D243" i="22"/>
  <c r="D41" i="21" s="1"/>
  <c r="E168" i="22"/>
  <c r="E353" i="22"/>
  <c r="E35" i="21" s="1"/>
  <c r="E388" i="22"/>
  <c r="D521" i="22"/>
  <c r="D27" i="21" s="1"/>
  <c r="E101" i="23"/>
  <c r="D126" i="23"/>
  <c r="E538" i="23"/>
  <c r="C565" i="23"/>
  <c r="F16" i="22"/>
  <c r="F15" i="21" s="1"/>
  <c r="F19" i="22"/>
  <c r="F17" i="21" s="1"/>
  <c r="F102" i="22"/>
  <c r="F115" i="22" s="1"/>
  <c r="F7" i="22"/>
  <c r="F6" i="21" s="1"/>
  <c r="F133" i="22"/>
  <c r="F47" i="21" s="1"/>
  <c r="F243" i="22"/>
  <c r="F41" i="21" s="1"/>
  <c r="F287" i="22"/>
  <c r="F38" i="21" s="1"/>
  <c r="F322" i="22"/>
  <c r="G410" i="22"/>
  <c r="F473" i="22"/>
  <c r="F475" i="22"/>
  <c r="F101" i="23"/>
  <c r="D567" i="23"/>
  <c r="C67" i="22"/>
  <c r="C50" i="21" s="1"/>
  <c r="C256" i="22"/>
  <c r="C322" i="22"/>
  <c r="C331" i="22"/>
  <c r="C36" i="21" s="1"/>
  <c r="G36" i="21" s="1"/>
  <c r="C366" i="22"/>
  <c r="C397" i="22"/>
  <c r="C33" i="21" s="1"/>
  <c r="C538" i="22"/>
  <c r="G535" i="22"/>
  <c r="C562" i="22"/>
  <c r="G556" i="22"/>
  <c r="E4" i="22"/>
  <c r="E4" i="21" s="1"/>
  <c r="E10" i="21" s="1"/>
  <c r="D67" i="22"/>
  <c r="D50" i="21" s="1"/>
  <c r="D102" i="22"/>
  <c r="D115" i="22" s="1"/>
  <c r="D177" i="22"/>
  <c r="D44" i="21" s="1"/>
  <c r="D212" i="22"/>
  <c r="D256" i="22"/>
  <c r="D331" i="22"/>
  <c r="D36" i="21" s="1"/>
  <c r="F278" i="22"/>
  <c r="C443" i="22"/>
  <c r="C30" i="21" s="1"/>
  <c r="E562" i="22"/>
  <c r="C111" i="22"/>
  <c r="C48" i="21" s="1"/>
  <c r="E527" i="22"/>
  <c r="F397" i="22"/>
  <c r="F33" i="21" s="1"/>
  <c r="G96" i="22"/>
  <c r="G456" i="22"/>
  <c r="G435" i="23"/>
  <c r="D265" i="22"/>
  <c r="D40" i="21" s="1"/>
  <c r="D375" i="22"/>
  <c r="D34" i="21" s="1"/>
  <c r="G267" i="22"/>
  <c r="C434" i="22"/>
  <c r="F536" i="23"/>
  <c r="E18" i="22"/>
  <c r="E16" i="21" s="1"/>
  <c r="G244" i="23"/>
  <c r="E301" i="23"/>
  <c r="C10" i="22"/>
  <c r="C9" i="21" s="1"/>
  <c r="F18" i="22"/>
  <c r="F16" i="21" s="1"/>
  <c r="F190" i="22"/>
  <c r="G436" i="22"/>
  <c r="F443" i="22"/>
  <c r="F30" i="21" s="1"/>
  <c r="F486" i="22"/>
  <c r="F499" i="22" s="1"/>
  <c r="G480" i="22"/>
  <c r="G515" i="22"/>
  <c r="F521" i="22"/>
  <c r="F27" i="21" s="1"/>
  <c r="F571" i="22"/>
  <c r="F25" i="21" s="1"/>
  <c r="G84" i="22"/>
  <c r="D538" i="22"/>
  <c r="G429" i="22"/>
  <c r="F67" i="22"/>
  <c r="F50" i="21" s="1"/>
  <c r="F80" i="22"/>
  <c r="G148" i="22"/>
  <c r="F366" i="22"/>
  <c r="G368" i="22"/>
  <c r="G399" i="23"/>
  <c r="G274" i="23"/>
  <c r="C245" i="22"/>
  <c r="G245" i="22" s="1"/>
  <c r="E355" i="22"/>
  <c r="C15" i="22"/>
  <c r="C14" i="21" s="1"/>
  <c r="G463" i="22"/>
  <c r="G542" i="22"/>
  <c r="G561" i="22"/>
  <c r="G619" i="23"/>
  <c r="E135" i="22"/>
  <c r="E23" i="22" s="1"/>
  <c r="E21" i="21" s="1"/>
  <c r="G24" i="23"/>
  <c r="G149" i="23"/>
  <c r="G563" i="23"/>
  <c r="G419" i="23"/>
  <c r="C594" i="23"/>
  <c r="G272" i="22"/>
  <c r="G60" i="23"/>
  <c r="C276" i="23"/>
  <c r="G394" i="23"/>
  <c r="G57" i="22"/>
  <c r="G370" i="22"/>
  <c r="G424" i="23"/>
  <c r="G391" i="22"/>
  <c r="G397" i="22" s="1"/>
  <c r="C287" i="22"/>
  <c r="C38" i="21" s="1"/>
  <c r="G251" i="23"/>
  <c r="G52" i="22"/>
  <c r="C478" i="23"/>
  <c r="C388" i="22"/>
  <c r="C301" i="23"/>
  <c r="G41" i="22"/>
  <c r="C102" i="22"/>
  <c r="G464" i="22"/>
  <c r="G485" i="22"/>
  <c r="G492" i="22"/>
  <c r="G557" i="22"/>
  <c r="G564" i="22"/>
  <c r="F565" i="23"/>
  <c r="C221" i="22"/>
  <c r="C42" i="21" s="1"/>
  <c r="G481" i="22"/>
  <c r="G304" i="22"/>
  <c r="G49" i="23"/>
  <c r="G174" i="23"/>
  <c r="C421" i="22"/>
  <c r="G421" i="22" s="1"/>
  <c r="C376" i="23"/>
  <c r="G40" i="22"/>
  <c r="G565" i="22"/>
  <c r="C36" i="22"/>
  <c r="D201" i="23"/>
  <c r="C451" i="23"/>
  <c r="G451" i="23" s="1"/>
  <c r="G537" i="22"/>
  <c r="G570" i="22"/>
  <c r="C18" i="22"/>
  <c r="C16" i="21" s="1"/>
  <c r="F401" i="23"/>
  <c r="G401" i="23" s="1"/>
  <c r="G66" i="22"/>
  <c r="G140" i="22"/>
  <c r="G145" i="22"/>
  <c r="F23" i="22"/>
  <c r="F21" i="21" s="1"/>
  <c r="G573" i="22"/>
  <c r="F76" i="23"/>
  <c r="C401" i="23"/>
  <c r="C410" i="22"/>
  <c r="G119" i="23"/>
  <c r="C13" i="22"/>
  <c r="C19" i="22"/>
  <c r="C17" i="21" s="1"/>
  <c r="G110" i="22"/>
  <c r="G466" i="22"/>
  <c r="G489" i="22"/>
  <c r="G533" i="22"/>
  <c r="G540" i="22"/>
  <c r="G545" i="22"/>
  <c r="G566" i="22"/>
  <c r="G426" i="22"/>
  <c r="C7" i="22"/>
  <c r="C6" i="21" s="1"/>
  <c r="D480" i="23"/>
  <c r="G476" i="23"/>
  <c r="G614" i="23"/>
  <c r="G605" i="23"/>
  <c r="D621" i="23"/>
  <c r="G621" i="23" s="1"/>
  <c r="D571" i="22"/>
  <c r="D25" i="21" s="1"/>
  <c r="D562" i="22"/>
  <c r="D311" i="22"/>
  <c r="G311" i="22" s="1"/>
  <c r="G471" i="23"/>
  <c r="D478" i="23"/>
  <c r="G445" i="22"/>
  <c r="D536" i="23"/>
  <c r="G500" i="23"/>
  <c r="G509" i="23" s="1"/>
  <c r="D509" i="23"/>
  <c r="D471" i="22"/>
  <c r="G471" i="22" s="1"/>
  <c r="D18" i="22"/>
  <c r="D16" i="21" s="1"/>
  <c r="D507" i="23"/>
  <c r="D469" i="22"/>
  <c r="D596" i="23"/>
  <c r="G587" i="23"/>
  <c r="D15" i="22"/>
  <c r="D14" i="21" s="1"/>
  <c r="D553" i="22"/>
  <c r="D594" i="23"/>
  <c r="G490" i="22"/>
  <c r="D495" i="22"/>
  <c r="D28" i="21" s="1"/>
  <c r="D20" i="22"/>
  <c r="D18" i="21" s="1"/>
  <c r="D538" i="23"/>
  <c r="G28" i="21"/>
  <c r="D486" i="22"/>
  <c r="D523" i="22"/>
  <c r="G523" i="22" s="1"/>
  <c r="G199" i="23"/>
  <c r="G194" i="22"/>
  <c r="D13" i="22"/>
  <c r="D12" i="21" s="1"/>
  <c r="D14" i="22"/>
  <c r="D13" i="21" s="1"/>
  <c r="D10" i="22"/>
  <c r="D9" i="21" s="1"/>
  <c r="G558" i="23"/>
  <c r="G512" i="22"/>
  <c r="D512" i="22"/>
  <c r="D4" i="22"/>
  <c r="D4" i="21" s="1"/>
  <c r="G319" i="23"/>
  <c r="D326" i="23"/>
  <c r="F6" i="22"/>
  <c r="F5" i="21" s="1"/>
  <c r="G369" i="23"/>
  <c r="D19" i="22"/>
  <c r="D17" i="21" s="1"/>
  <c r="G303" i="22"/>
  <c r="D309" i="22"/>
  <c r="D37" i="21" s="1"/>
  <c r="G302" i="22"/>
  <c r="G299" i="22"/>
  <c r="D6" i="22"/>
  <c r="D5" i="21" s="1"/>
  <c r="D300" i="22"/>
  <c r="G185" i="23"/>
  <c r="G190" i="22"/>
  <c r="E15" i="22"/>
  <c r="E14" i="21" s="1"/>
  <c r="G198" i="22"/>
  <c r="D199" i="22"/>
  <c r="D43" i="21" s="1"/>
  <c r="G201" i="22"/>
  <c r="G194" i="23"/>
  <c r="C201" i="23"/>
  <c r="F155" i="22"/>
  <c r="F46" i="21" s="1"/>
  <c r="G46" i="21" s="1"/>
  <c r="F14" i="22"/>
  <c r="F13" i="21" s="1"/>
  <c r="D159" i="22"/>
  <c r="G144" i="23"/>
  <c r="C151" i="23"/>
  <c r="G94" i="23"/>
  <c r="F15" i="22"/>
  <c r="F14" i="21" s="1"/>
  <c r="F89" i="22"/>
  <c r="F49" i="21" s="1"/>
  <c r="G49" i="21" s="1"/>
  <c r="F93" i="22"/>
  <c r="F10" i="22"/>
  <c r="F58" i="22"/>
  <c r="F71" i="22" s="1"/>
  <c r="F4" i="22"/>
  <c r="F4" i="21" s="1"/>
  <c r="G3" i="21"/>
  <c r="C51" i="23"/>
  <c r="F45" i="22"/>
  <c r="F51" i="21" s="1"/>
  <c r="F13" i="22"/>
  <c r="C26" i="23"/>
  <c r="G26" i="23" s="1"/>
  <c r="E45" i="22"/>
  <c r="C289" i="22"/>
  <c r="G294" i="23"/>
  <c r="G529" i="23"/>
  <c r="G269" i="23"/>
  <c r="G169" i="23"/>
  <c r="G69" i="23"/>
  <c r="C13" i="21"/>
  <c r="G39" i="22"/>
  <c r="G19" i="23"/>
  <c r="G43" i="22"/>
  <c r="C45" i="22"/>
  <c r="C51" i="21" s="1"/>
  <c r="G38" i="22"/>
  <c r="G265" i="22" l="1"/>
  <c r="F423" i="22"/>
  <c r="E357" i="22"/>
  <c r="G357" i="22" s="1"/>
  <c r="G243" i="22"/>
  <c r="F357" i="22"/>
  <c r="G366" i="22"/>
  <c r="G331" i="22"/>
  <c r="G15" i="21"/>
  <c r="E269" i="22"/>
  <c r="F335" i="22"/>
  <c r="G565" i="23"/>
  <c r="E115" i="22"/>
  <c r="G35" i="21"/>
  <c r="G146" i="22"/>
  <c r="G133" i="22"/>
  <c r="G76" i="23"/>
  <c r="G434" i="22"/>
  <c r="G126" i="23"/>
  <c r="E551" i="22"/>
  <c r="G8" i="21"/>
  <c r="F553" i="22"/>
  <c r="G111" i="22"/>
  <c r="G344" i="22"/>
  <c r="G495" i="22"/>
  <c r="F26" i="21"/>
  <c r="G26" i="21" s="1"/>
  <c r="G521" i="22"/>
  <c r="G34" i="21"/>
  <c r="G594" i="23"/>
  <c r="D551" i="22"/>
  <c r="G335" i="22"/>
  <c r="D49" i="22"/>
  <c r="G480" i="23"/>
  <c r="G538" i="22"/>
  <c r="G536" i="23"/>
  <c r="G58" i="22"/>
  <c r="G48" i="21"/>
  <c r="G287" i="22"/>
  <c r="E575" i="22"/>
  <c r="F269" i="22"/>
  <c r="G124" i="22"/>
  <c r="G571" i="22"/>
  <c r="G469" i="22"/>
  <c r="F203" i="22"/>
  <c r="G376" i="23"/>
  <c r="F575" i="22"/>
  <c r="G155" i="22"/>
  <c r="E473" i="22"/>
  <c r="E475" i="22"/>
  <c r="G538" i="23"/>
  <c r="G18" i="21"/>
  <c r="E225" i="22"/>
  <c r="G225" i="22" s="1"/>
  <c r="D225" i="22"/>
  <c r="G43" i="21"/>
  <c r="G36" i="22"/>
  <c r="D423" i="22"/>
  <c r="G460" i="22"/>
  <c r="G326" i="23"/>
  <c r="G276" i="23"/>
  <c r="G551" i="22"/>
  <c r="G562" i="22"/>
  <c r="G355" i="22"/>
  <c r="D93" i="22"/>
  <c r="G93" i="22" s="1"/>
  <c r="G547" i="22"/>
  <c r="G177" i="22"/>
  <c r="G426" i="23"/>
  <c r="G596" i="23"/>
  <c r="G40" i="21"/>
  <c r="G67" i="22"/>
  <c r="E525" i="22"/>
  <c r="G32" i="21"/>
  <c r="D137" i="22"/>
  <c r="G9" i="22"/>
  <c r="G486" i="22"/>
  <c r="G501" i="22" s="1"/>
  <c r="G567" i="23"/>
  <c r="G89" i="22"/>
  <c r="E93" i="22"/>
  <c r="E447" i="22"/>
  <c r="F313" i="22"/>
  <c r="G42" i="21"/>
  <c r="G278" i="22"/>
  <c r="C10" i="21"/>
  <c r="G47" i="21"/>
  <c r="G101" i="23"/>
  <c r="G115" i="22"/>
  <c r="G50" i="21"/>
  <c r="F49" i="22"/>
  <c r="F379" i="22"/>
  <c r="G375" i="22"/>
  <c r="G309" i="22"/>
  <c r="G300" i="22"/>
  <c r="D291" i="22"/>
  <c r="E291" i="22"/>
  <c r="G301" i="23"/>
  <c r="G16" i="22"/>
  <c r="F181" i="22"/>
  <c r="G7" i="21"/>
  <c r="D181" i="22"/>
  <c r="G151" i="23"/>
  <c r="G51" i="23"/>
  <c r="D203" i="22"/>
  <c r="D401" i="22"/>
  <c r="G33" i="21"/>
  <c r="C12" i="21"/>
  <c r="C19" i="21" s="1"/>
  <c r="G30" i="21"/>
  <c r="G27" i="21"/>
  <c r="C5" i="22"/>
  <c r="J225" i="23"/>
  <c r="C17" i="22"/>
  <c r="G44" i="21"/>
  <c r="G423" i="22"/>
  <c r="F247" i="22"/>
  <c r="G38" i="21"/>
  <c r="G8" i="22"/>
  <c r="F291" i="22"/>
  <c r="E401" i="22"/>
  <c r="D5" i="22"/>
  <c r="D11" i="22" s="1"/>
  <c r="D17" i="22"/>
  <c r="D21" i="22" s="1"/>
  <c r="G45" i="22"/>
  <c r="G6" i="21"/>
  <c r="F5" i="22"/>
  <c r="F11" i="22" s="1"/>
  <c r="F17" i="22"/>
  <c r="F21" i="22" s="1"/>
  <c r="D379" i="22"/>
  <c r="G443" i="22"/>
  <c r="G478" i="23"/>
  <c r="G7" i="22"/>
  <c r="G25" i="21"/>
  <c r="D269" i="22"/>
  <c r="E181" i="22"/>
  <c r="E41" i="21"/>
  <c r="G41" i="21" s="1"/>
  <c r="E247" i="22"/>
  <c r="G419" i="22"/>
  <c r="D447" i="22"/>
  <c r="E19" i="21"/>
  <c r="G135" i="22"/>
  <c r="E203" i="22"/>
  <c r="F527" i="22"/>
  <c r="G201" i="23"/>
  <c r="D449" i="22"/>
  <c r="G102" i="22"/>
  <c r="G37" i="21"/>
  <c r="F501" i="22"/>
  <c r="E71" i="22"/>
  <c r="E313" i="22"/>
  <c r="F401" i="22"/>
  <c r="F449" i="22"/>
  <c r="F447" i="22"/>
  <c r="G507" i="23"/>
  <c r="E137" i="22"/>
  <c r="E11" i="22"/>
  <c r="F525" i="22"/>
  <c r="G212" i="22"/>
  <c r="F137" i="22"/>
  <c r="D71" i="22"/>
  <c r="D247" i="22"/>
  <c r="G527" i="22"/>
  <c r="D575" i="22"/>
  <c r="D23" i="22"/>
  <c r="D21" i="21" s="1"/>
  <c r="G18" i="22"/>
  <c r="G16" i="21"/>
  <c r="D475" i="22"/>
  <c r="D29" i="21"/>
  <c r="G29" i="21" s="1"/>
  <c r="D473" i="22"/>
  <c r="G473" i="22" s="1"/>
  <c r="G20" i="22"/>
  <c r="G13" i="22"/>
  <c r="D501" i="22"/>
  <c r="D499" i="22"/>
  <c r="G499" i="22" s="1"/>
  <c r="G199" i="22"/>
  <c r="D19" i="21"/>
  <c r="G5" i="21"/>
  <c r="G4" i="21"/>
  <c r="D10" i="21"/>
  <c r="D525" i="22"/>
  <c r="D527" i="22"/>
  <c r="G17" i="21"/>
  <c r="G19" i="22"/>
  <c r="D313" i="22"/>
  <c r="G313" i="22" s="1"/>
  <c r="G6" i="22"/>
  <c r="E21" i="22"/>
  <c r="F159" i="22"/>
  <c r="G159" i="22" s="1"/>
  <c r="G13" i="21"/>
  <c r="G14" i="22"/>
  <c r="G15" i="22"/>
  <c r="F9" i="21"/>
  <c r="G9" i="21" s="1"/>
  <c r="G10" i="22"/>
  <c r="G4" i="22"/>
  <c r="G14" i="21"/>
  <c r="F12" i="21"/>
  <c r="F19" i="21" s="1"/>
  <c r="E49" i="22"/>
  <c r="E51" i="21"/>
  <c r="G51" i="21"/>
  <c r="C23" i="22"/>
  <c r="G289" i="22"/>
  <c r="G269" i="22" l="1"/>
  <c r="G553" i="22"/>
  <c r="G449" i="22"/>
  <c r="G475" i="22"/>
  <c r="G379" i="22"/>
  <c r="G71" i="22"/>
  <c r="G181" i="22"/>
  <c r="G49" i="22"/>
  <c r="G575" i="22"/>
  <c r="G447" i="22"/>
  <c r="G17" i="22"/>
  <c r="G21" i="22" s="1"/>
  <c r="G137" i="22"/>
  <c r="G291" i="22"/>
  <c r="G203" i="22"/>
  <c r="G401" i="22"/>
  <c r="G5" i="22"/>
  <c r="G11" i="22" s="1"/>
  <c r="C11" i="22"/>
  <c r="G247" i="22"/>
  <c r="E25" i="22"/>
  <c r="G525" i="22"/>
  <c r="C21" i="22"/>
  <c r="F10" i="21"/>
  <c r="G10" i="21"/>
  <c r="D25" i="22"/>
  <c r="G12" i="21"/>
  <c r="G19" i="21" s="1"/>
  <c r="F25" i="22"/>
  <c r="G23" i="22"/>
  <c r="C21" i="21"/>
  <c r="G21" i="21" s="1"/>
  <c r="G25" i="22" l="1"/>
</calcChain>
</file>

<file path=xl/sharedStrings.xml><?xml version="1.0" encoding="utf-8"?>
<sst xmlns="http://schemas.openxmlformats.org/spreadsheetml/2006/main" count="1536" uniqueCount="105">
  <si>
    <t>General Fund</t>
  </si>
  <si>
    <t>Revenues</t>
  </si>
  <si>
    <t>State Appropriations</t>
  </si>
  <si>
    <t>Tuition &amp; Fees</t>
  </si>
  <si>
    <t>Sales &amp; Services</t>
  </si>
  <si>
    <t>Contracts &amp; Grants</t>
  </si>
  <si>
    <t>Gifts &amp; Investments</t>
  </si>
  <si>
    <t>Other Revenues</t>
  </si>
  <si>
    <t>Revenues Total</t>
  </si>
  <si>
    <t>Expenses</t>
  </si>
  <si>
    <t>Salaries and Wages</t>
  </si>
  <si>
    <t>Staff Benefits</t>
  </si>
  <si>
    <t>Utilities</t>
  </si>
  <si>
    <t>Scholarships &amp; Fellowships</t>
  </si>
  <si>
    <t>Other Expenses</t>
  </si>
  <si>
    <t>Expenses Total</t>
  </si>
  <si>
    <t>Total</t>
  </si>
  <si>
    <t>Library</t>
  </si>
  <si>
    <t>Academic Affairs</t>
  </si>
  <si>
    <t>Student Affairs</t>
  </si>
  <si>
    <t>University Administration</t>
  </si>
  <si>
    <t>Business Affairs</t>
  </si>
  <si>
    <t>Facilities</t>
  </si>
  <si>
    <t>Advancement</t>
  </si>
  <si>
    <t>Human Resources</t>
  </si>
  <si>
    <t>Information Technology</t>
  </si>
  <si>
    <t>Public Safety</t>
  </si>
  <si>
    <t>Athletics</t>
  </si>
  <si>
    <t>Restricted Trust Funds</t>
  </si>
  <si>
    <t>Debt Service</t>
  </si>
  <si>
    <t>Patient Services</t>
  </si>
  <si>
    <t>Supplies, Materials, &amp; Equipment</t>
  </si>
  <si>
    <t>Auxiliary &amp; Other Trust Funds</t>
  </si>
  <si>
    <t>State Appropriation, Tuition, &amp; Fees</t>
  </si>
  <si>
    <t>Transfers</t>
  </si>
  <si>
    <t>Transfers In</t>
  </si>
  <si>
    <t>Net Transfers</t>
  </si>
  <si>
    <t>Beginning Fund Balance</t>
  </si>
  <si>
    <t>Ending Fund Balance</t>
  </si>
  <si>
    <t>Other Auxiliaries</t>
  </si>
  <si>
    <t>Student Health</t>
  </si>
  <si>
    <t>Housing</t>
  </si>
  <si>
    <t>Dining</t>
  </si>
  <si>
    <t>Sponsored Research</t>
  </si>
  <si>
    <t>Financial Aid</t>
  </si>
  <si>
    <t>NOTES</t>
  </si>
  <si>
    <t>[Provide explanation for any items that may appear unusual and outline what is included in Transfers In and Transfers Out]</t>
  </si>
  <si>
    <t>Other Aux.</t>
  </si>
  <si>
    <t>IT</t>
  </si>
  <si>
    <t>HR</t>
  </si>
  <si>
    <t>University Admin</t>
  </si>
  <si>
    <t>Research</t>
  </si>
  <si>
    <t>Pell grants (federal)</t>
  </si>
  <si>
    <t>Grants by state government</t>
  </si>
  <si>
    <t>Grants by local government</t>
  </si>
  <si>
    <t>Institutional grants from restricted resources</t>
  </si>
  <si>
    <t>Total gross scholarships and fellowships</t>
  </si>
  <si>
    <t>Discounts and Allowances</t>
  </si>
  <si>
    <t>Discounts and allowances applied to sales and services of auxiliary enterprises</t>
  </si>
  <si>
    <t>Total Discounts and Allowances</t>
  </si>
  <si>
    <t>Net scholarships and fellowships expenses after deducting discounts and allowances</t>
  </si>
  <si>
    <t>Other federal grants (NOT including FDSL)</t>
  </si>
  <si>
    <t>Gross Scholarships and Fellowships (not including loans)</t>
  </si>
  <si>
    <t>Need-Based Aid from Tuition</t>
  </si>
  <si>
    <t>Discounts and allowances applied to tuition</t>
  </si>
  <si>
    <t>Discounts and allowances applied to fees</t>
  </si>
  <si>
    <t>Change in Fund Balance</t>
  </si>
  <si>
    <t>Less Discounts and Allowances</t>
  </si>
  <si>
    <t>Total Student FTE</t>
  </si>
  <si>
    <t>Total Employee FTE</t>
  </si>
  <si>
    <t>Discounts and allowances from Restricted Sources</t>
  </si>
  <si>
    <t>Discounts and allowances from Auxiliary &amp; Other Trust Funds</t>
  </si>
  <si>
    <t>Discounts and allowances from General Funds</t>
  </si>
  <si>
    <t>Institutional grants from unrestricted resources (non General Fund)</t>
  </si>
  <si>
    <t>Source of Discounts and Allowances</t>
  </si>
  <si>
    <t>Central Funds Not Budgeted in a Unit</t>
  </si>
  <si>
    <t xml:space="preserve">[Provide explanation for any items that may appear unusual and outline what is included in Transfers In and Transfers Out]
</t>
  </si>
  <si>
    <t xml:space="preserve">[Provide an explanation for what is included in these funds]
</t>
  </si>
  <si>
    <t>Tuition/Appropriation Split</t>
  </si>
  <si>
    <t>Tuition and Fees</t>
  </si>
  <si>
    <t>State Appropriation</t>
  </si>
  <si>
    <t>[Provide total General Fund tuition revenue]</t>
  </si>
  <si>
    <t>Salaries and Wages*</t>
  </si>
  <si>
    <t>*Permanent positions must be budgeted in a unit and cannot be included in central funds.</t>
  </si>
  <si>
    <t>Financial Aid Worksheet Provided to Assist with Budgeting Financial Aid and Discounts and Allowances (Complete Yellow Cells Below)</t>
  </si>
  <si>
    <t xml:space="preserve">[Provide explanation for any items that may appear unusual and outline what is included in Transfers In and Transfers Out]
[Revenues and expenses should include gross scholarships and fellowships entered in worksheet to the right as well as funds to operate the financial aid unit]
</t>
  </si>
  <si>
    <t>Overhead/F&amp;A Receipts</t>
  </si>
  <si>
    <t>Internal Sales and Service Eliminations/ 
Other Eliminations (excluding discounts and allowances)</t>
  </si>
  <si>
    <t>[Provide explanation for any items that may appear unusual and outline what is included in Transfers In and Transfers Out]
[Provide a list of departments budgeted within Academic Affairs, e.g. centers &amp; institutes, enrollment management, continuing education, etc.]</t>
  </si>
  <si>
    <t>Other General Fund Scholarships and Fellowships</t>
  </si>
  <si>
    <t>[Provide explanation for any items that may appear unusual and outline what is included in Transfers In and Transfers Out]
[Provide a list of departments budgeted within University Administration, e.g. legal and compliance, communications, etc.]</t>
  </si>
  <si>
    <t xml:space="preserve">[Enter as a negative number]
</t>
  </si>
  <si>
    <t>Services, Supplies, Materials, &amp; Equip.</t>
  </si>
  <si>
    <t>Transfers Out to Capital</t>
  </si>
  <si>
    <t>Transfers Out (Other)</t>
  </si>
  <si>
    <r>
      <t xml:space="preserve">DO NOT MAKE CHANGES IN THIS TAB
</t>
    </r>
    <r>
      <rPr>
        <sz val="12"/>
        <color rgb="FFFF0000"/>
        <rFont val="Calibri"/>
        <family val="2"/>
        <scheme val="minor"/>
      </rPr>
      <t>All data should be entered on the budget template tab</t>
    </r>
  </si>
  <si>
    <t>College of Arts, Social Sciences &amp; Humanities</t>
  </si>
  <si>
    <t>College of Health &amp; Sciences</t>
  </si>
  <si>
    <t>School of Business</t>
  </si>
  <si>
    <t>School of Education</t>
  </si>
  <si>
    <t>School of Library/Information Science</t>
  </si>
  <si>
    <t>Law School</t>
  </si>
  <si>
    <t>North Carolina Central University</t>
  </si>
  <si>
    <t>Parking</t>
  </si>
  <si>
    <t xml:space="preserve">Parking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</si>
</sst>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0" xfId="1" applyNumberFormat="1" applyFont="1"/>
    <xf numFmtId="164" fontId="2" fillId="0" borderId="2" xfId="1" applyNumberFormat="1" applyFont="1" applyBorder="1"/>
    <xf numFmtId="0" fontId="2" fillId="0" borderId="0" xfId="0" applyFont="1"/>
    <xf numFmtId="164" fontId="2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2" fillId="0" borderId="0" xfId="1" applyFont="1" applyBorder="1"/>
    <xf numFmtId="44" fontId="0" fillId="0" borderId="0" xfId="1" applyFont="1" applyBorder="1"/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164" fontId="8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44" fontId="8" fillId="0" borderId="0" xfId="1" applyFont="1"/>
    <xf numFmtId="44" fontId="0" fillId="0" borderId="0" xfId="1" applyFont="1"/>
    <xf numFmtId="44" fontId="10" fillId="0" borderId="0" xfId="1" applyFont="1"/>
    <xf numFmtId="0" fontId="1" fillId="0" borderId="0" xfId="0" applyFont="1"/>
    <xf numFmtId="44" fontId="9" fillId="0" borderId="0" xfId="1" applyFo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13" fillId="0" borderId="0" xfId="2" applyNumberFormat="1" applyFont="1" applyAlignment="1">
      <alignment horizontal="left"/>
    </xf>
    <xf numFmtId="165" fontId="14" fillId="0" borderId="0" xfId="2" applyNumberFormat="1" applyFont="1" applyAlignment="1"/>
    <xf numFmtId="165" fontId="13" fillId="0" borderId="0" xfId="2" applyNumberFormat="1" applyFont="1" applyAlignment="1"/>
    <xf numFmtId="165" fontId="13" fillId="6" borderId="5" xfId="2" applyNumberFormat="1" applyFont="1" applyFill="1" applyBorder="1" applyProtection="1"/>
    <xf numFmtId="165" fontId="13" fillId="0" borderId="0" xfId="2" applyNumberFormat="1" applyFont="1"/>
    <xf numFmtId="165" fontId="15" fillId="0" borderId="0" xfId="2" applyNumberFormat="1" applyFont="1" applyAlignment="1"/>
    <xf numFmtId="165" fontId="13" fillId="0" borderId="0" xfId="2" applyNumberFormat="1" applyFont="1" applyAlignment="1">
      <alignment vertical="top"/>
    </xf>
    <xf numFmtId="165" fontId="13" fillId="6" borderId="5" xfId="2" applyNumberFormat="1" applyFont="1" applyFill="1" applyBorder="1" applyAlignment="1" applyProtection="1"/>
    <xf numFmtId="165" fontId="13" fillId="0" borderId="0" xfId="2" applyNumberFormat="1" applyFont="1" applyFill="1" applyAlignment="1"/>
    <xf numFmtId="165" fontId="16" fillId="0" borderId="0" xfId="2" applyNumberFormat="1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/>
    <xf numFmtId="164" fontId="0" fillId="0" borderId="3" xfId="1" applyNumberFormat="1" applyFont="1" applyBorder="1"/>
    <xf numFmtId="164" fontId="2" fillId="0" borderId="3" xfId="1" applyNumberFormat="1" applyFont="1" applyBorder="1"/>
    <xf numFmtId="0" fontId="5" fillId="0" borderId="0" xfId="0" applyFont="1" applyAlignment="1">
      <alignment horizontal="left" indent="2"/>
    </xf>
    <xf numFmtId="165" fontId="13" fillId="5" borderId="5" xfId="2" applyNumberFormat="1" applyFont="1" applyFill="1" applyBorder="1" applyProtection="1">
      <protection locked="0"/>
    </xf>
    <xf numFmtId="165" fontId="13" fillId="5" borderId="5" xfId="2" applyNumberFormat="1" applyFont="1" applyFill="1" applyBorder="1" applyProtection="1"/>
    <xf numFmtId="165" fontId="13" fillId="5" borderId="5" xfId="2" applyNumberFormat="1" applyFont="1" applyFill="1" applyBorder="1" applyAlignment="1" applyProtection="1"/>
    <xf numFmtId="164" fontId="0" fillId="0" borderId="3" xfId="0" applyNumberFormat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3" xfId="1" applyFont="1" applyBorder="1"/>
    <xf numFmtId="164" fontId="0" fillId="0" borderId="2" xfId="0" applyNumberFormat="1" applyBorder="1" applyAlignment="1">
      <alignment horizontal="center" vertical="center" wrapText="1"/>
    </xf>
    <xf numFmtId="44" fontId="0" fillId="0" borderId="0" xfId="1" applyFont="1" applyFill="1" applyBorder="1"/>
    <xf numFmtId="44" fontId="2" fillId="0" borderId="0" xfId="1" applyFont="1" applyFill="1" applyBorder="1" applyAlignment="1">
      <alignment vertical="center"/>
    </xf>
    <xf numFmtId="44" fontId="2" fillId="0" borderId="0" xfId="1" applyFont="1" applyFill="1" applyBorder="1"/>
    <xf numFmtId="0" fontId="0" fillId="5" borderId="0" xfId="0" applyFill="1"/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/>
    <xf numFmtId="44" fontId="9" fillId="0" borderId="3" xfId="1" applyFont="1" applyBorder="1"/>
    <xf numFmtId="44" fontId="8" fillId="0" borderId="3" xfId="1" applyFont="1" applyBorder="1"/>
    <xf numFmtId="0" fontId="6" fillId="7" borderId="3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2" fillId="0" borderId="3" xfId="1" applyFont="1" applyBorder="1"/>
    <xf numFmtId="165" fontId="13" fillId="2" borderId="5" xfId="2" applyNumberFormat="1" applyFont="1" applyFill="1" applyBorder="1" applyProtection="1">
      <protection locked="0"/>
    </xf>
    <xf numFmtId="164" fontId="5" fillId="0" borderId="0" xfId="1" applyNumberFormat="1" applyFont="1"/>
    <xf numFmtId="164" fontId="4" fillId="0" borderId="0" xfId="1" applyNumberFormat="1" applyFont="1"/>
    <xf numFmtId="10" fontId="0" fillId="0" borderId="0" xfId="0" applyNumberFormat="1"/>
    <xf numFmtId="166" fontId="0" fillId="0" borderId="0" xfId="3" applyNumberFormat="1" applyFont="1"/>
    <xf numFmtId="164" fontId="0" fillId="6" borderId="0" xfId="1" applyNumberFormat="1" applyFont="1" applyFill="1"/>
    <xf numFmtId="164" fontId="0" fillId="6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5" fontId="13" fillId="5" borderId="0" xfId="2" applyNumberFormat="1" applyFont="1" applyFill="1" applyBorder="1" applyProtection="1">
      <protection locked="0"/>
    </xf>
    <xf numFmtId="164" fontId="0" fillId="0" borderId="0" xfId="1" applyNumberFormat="1" applyFont="1" applyFill="1"/>
    <xf numFmtId="0" fontId="17" fillId="0" borderId="0" xfId="0" applyFont="1" applyAlignment="1">
      <alignment vertical="top" wrapText="1"/>
    </xf>
    <xf numFmtId="164" fontId="0" fillId="2" borderId="2" xfId="1" applyNumberFormat="1" applyFont="1" applyFill="1" applyBorder="1"/>
    <xf numFmtId="164" fontId="0" fillId="2" borderId="3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/>
    </xf>
    <xf numFmtId="0" fontId="9" fillId="0" borderId="4" xfId="0" applyFont="1" applyBorder="1" applyAlignment="1">
      <alignment vertical="center"/>
    </xf>
    <xf numFmtId="0" fontId="11" fillId="0" borderId="4" xfId="0" applyFont="1" applyBorder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top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Budgeted Revenue (FY24)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F48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1-418C-BE7C-9E956E81E5E8}"/>
              </c:ext>
            </c:extLst>
          </c:dPt>
          <c:dPt>
            <c:idx val="1"/>
            <c:bubble3D val="0"/>
            <c:spPr>
              <a:solidFill>
                <a:srgbClr val="FEC5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1-418C-BE7C-9E956E81E5E8}"/>
              </c:ext>
            </c:extLst>
          </c:dPt>
          <c:dPt>
            <c:idx val="2"/>
            <c:bubble3D val="0"/>
            <c:spPr>
              <a:solidFill>
                <a:srgbClr val="BC1F5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21-418C-BE7C-9E956E81E5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21-418C-BE7C-9E956E81E5E8}"/>
              </c:ext>
            </c:extLst>
          </c:dPt>
          <c:dPt>
            <c:idx val="4"/>
            <c:bubble3D val="0"/>
            <c:spPr>
              <a:solidFill>
                <a:srgbClr val="F0F3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21-418C-BE7C-9E956E81E5E8}"/>
              </c:ext>
            </c:extLst>
          </c:dPt>
          <c:dPt>
            <c:idx val="5"/>
            <c:bubble3D val="0"/>
            <c:spPr>
              <a:solidFill>
                <a:srgbClr val="DBE2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21-418C-BE7C-9E956E81E5E8}"/>
              </c:ext>
            </c:extLst>
          </c:dPt>
          <c:dPt>
            <c:idx val="6"/>
            <c:bubble3D val="0"/>
            <c:spPr>
              <a:solidFill>
                <a:srgbClr val="364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21-418C-BE7C-9E956E81E5E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1-418C-BE7C-9E956E81E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'Cover Page Data'!$B$3:$B$9</c:f>
              <c:strCache>
                <c:ptCount val="7"/>
                <c:pt idx="0">
                  <c:v>State Appropriations</c:v>
                </c:pt>
                <c:pt idx="1">
                  <c:v>Tuition &amp; Fees</c:v>
                </c:pt>
                <c:pt idx="2">
                  <c:v>Sales &amp; Services</c:v>
                </c:pt>
                <c:pt idx="3">
                  <c:v>Patient Services</c:v>
                </c:pt>
                <c:pt idx="4">
                  <c:v>Contracts &amp; Grants</c:v>
                </c:pt>
                <c:pt idx="5">
                  <c:v>Gifts &amp; Investments</c:v>
                </c:pt>
                <c:pt idx="6">
                  <c:v>Other Revenues</c:v>
                </c:pt>
              </c:strCache>
            </c:strRef>
          </c:cat>
          <c:val>
            <c:numRef>
              <c:f>'Cover Page Data'!$G$3:$G$9</c:f>
              <c:numCache>
                <c:formatCode>_("$"* #,##0.00_);_("$"* \(#,##0.00\);_("$"* "-"??_);_(@_)</c:formatCode>
                <c:ptCount val="7"/>
                <c:pt idx="0">
                  <c:v>142136000</c:v>
                </c:pt>
                <c:pt idx="1">
                  <c:v>18052000</c:v>
                </c:pt>
                <c:pt idx="2">
                  <c:v>56258000</c:v>
                </c:pt>
                <c:pt idx="3">
                  <c:v>0</c:v>
                </c:pt>
                <c:pt idx="4">
                  <c:v>37378000</c:v>
                </c:pt>
                <c:pt idx="5">
                  <c:v>500000</c:v>
                </c:pt>
                <c:pt idx="6">
                  <c:v>52715000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21-418C-BE7C-9E956E81E5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Budgeted Expenses (FY24)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549457437223335E-2"/>
          <c:y val="0.18894579925082181"/>
          <c:w val="0.90485133388177219"/>
          <c:h val="0.735740769054353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F48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D3-4107-9305-BD7CA695CE4A}"/>
              </c:ext>
            </c:extLst>
          </c:dPt>
          <c:dPt>
            <c:idx val="1"/>
            <c:bubble3D val="0"/>
            <c:spPr>
              <a:solidFill>
                <a:srgbClr val="0F48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D3-4107-9305-BD7CA695CE4A}"/>
              </c:ext>
            </c:extLst>
          </c:dPt>
          <c:dPt>
            <c:idx val="2"/>
            <c:bubble3D val="0"/>
            <c:spPr>
              <a:solidFill>
                <a:srgbClr val="FEC5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D3-4107-9305-BD7CA695CE4A}"/>
              </c:ext>
            </c:extLst>
          </c:dPt>
          <c:dPt>
            <c:idx val="3"/>
            <c:bubble3D val="0"/>
            <c:spPr>
              <a:solidFill>
                <a:srgbClr val="BC1F5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D3-4107-9305-BD7CA695CE4A}"/>
              </c:ext>
            </c:extLst>
          </c:dPt>
          <c:dPt>
            <c:idx val="4"/>
            <c:bubble3D val="0"/>
            <c:spPr>
              <a:solidFill>
                <a:srgbClr val="F0F3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D3-4107-9305-BD7CA695CE4A}"/>
              </c:ext>
            </c:extLst>
          </c:dPt>
          <c:dPt>
            <c:idx val="5"/>
            <c:bubble3D val="0"/>
            <c:spPr>
              <a:solidFill>
                <a:srgbClr val="DBE2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D3-4107-9305-BD7CA695CE4A}"/>
              </c:ext>
            </c:extLst>
          </c:dPt>
          <c:dPt>
            <c:idx val="6"/>
            <c:bubble3D val="0"/>
            <c:spPr>
              <a:solidFill>
                <a:srgbClr val="364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D3-4107-9305-BD7CA695CE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'Cover Page Data'!$B$12:$B$18</c:f>
              <c:strCache>
                <c:ptCount val="7"/>
                <c:pt idx="0">
                  <c:v>Salaries and Wages</c:v>
                </c:pt>
                <c:pt idx="1">
                  <c:v>Staff Benefits</c:v>
                </c:pt>
                <c:pt idx="2">
                  <c:v>Supplies, Materials, &amp; Equipment</c:v>
                </c:pt>
                <c:pt idx="3">
                  <c:v>Scholarships &amp; Fellowships</c:v>
                </c:pt>
                <c:pt idx="4">
                  <c:v>Debt Service</c:v>
                </c:pt>
                <c:pt idx="5">
                  <c:v>Utilities</c:v>
                </c:pt>
                <c:pt idx="6">
                  <c:v>Other Expenses</c:v>
                </c:pt>
              </c:strCache>
            </c:strRef>
          </c:cat>
          <c:val>
            <c:numRef>
              <c:f>'Cover Page Data'!$G$12:$G$18</c:f>
              <c:numCache>
                <c:formatCode>_("$"* #,##0.00_);_("$"* \(#,##0.00\);_("$"* "-"??_);_(@_)</c:formatCode>
                <c:ptCount val="7"/>
                <c:pt idx="0">
                  <c:v>104051000</c:v>
                </c:pt>
                <c:pt idx="1">
                  <c:v>25643000</c:v>
                </c:pt>
                <c:pt idx="2">
                  <c:v>95575000</c:v>
                </c:pt>
                <c:pt idx="3">
                  <c:v>11545000</c:v>
                </c:pt>
                <c:pt idx="4">
                  <c:v>5135000</c:v>
                </c:pt>
                <c:pt idx="5">
                  <c:v>5560000</c:v>
                </c:pt>
                <c:pt idx="6">
                  <c:v>46358000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D3-4107-9305-BD7CA695CE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Operating Expenses by 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541431992066356"/>
          <c:y val="9.5102564102564097E-2"/>
          <c:w val="0.69037240974248848"/>
          <c:h val="0.786760549162124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'Cover Page Data'!$C$24</c:f>
              <c:strCache>
                <c:ptCount val="1"/>
                <c:pt idx="0">
                  <c:v>General Fund</c:v>
                </c:pt>
              </c:strCache>
            </c:strRef>
          </c:tx>
          <c:spPr>
            <a:solidFill>
              <a:srgbClr val="0F4876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Data'!$C$25:$C$51</c:f>
              <c:numCache>
                <c:formatCode>_("$"* #,##0.00_);_("$"* \(#,##0.00\);_("$"*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2815000</c:v>
                </c:pt>
                <c:pt idx="8">
                  <c:v>1697000</c:v>
                </c:pt>
                <c:pt idx="9">
                  <c:v>4890000</c:v>
                </c:pt>
                <c:pt idx="10">
                  <c:v>2527000</c:v>
                </c:pt>
                <c:pt idx="11">
                  <c:v>13747000</c:v>
                </c:pt>
                <c:pt idx="12">
                  <c:v>174000</c:v>
                </c:pt>
                <c:pt idx="13">
                  <c:v>34125000</c:v>
                </c:pt>
                <c:pt idx="15">
                  <c:v>7422000</c:v>
                </c:pt>
                <c:pt idx="16">
                  <c:v>3646000</c:v>
                </c:pt>
                <c:pt idx="17">
                  <c:v>1461000</c:v>
                </c:pt>
                <c:pt idx="18">
                  <c:v>1147000</c:v>
                </c:pt>
                <c:pt idx="19">
                  <c:v>5728000</c:v>
                </c:pt>
                <c:pt idx="21">
                  <c:v>10699000</c:v>
                </c:pt>
                <c:pt idx="22">
                  <c:v>1486000</c:v>
                </c:pt>
                <c:pt idx="23">
                  <c:v>4110000</c:v>
                </c:pt>
                <c:pt idx="24">
                  <c:v>6265000</c:v>
                </c:pt>
                <c:pt idx="25">
                  <c:v>14356000</c:v>
                </c:pt>
                <c:pt idx="26">
                  <c:v>17509000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FD1-87CC-F71BD9136CE0}"/>
            </c:ext>
          </c:extLst>
        </c:ser>
        <c:ser>
          <c:idx val="1"/>
          <c:order val="1"/>
          <c:tx>
            <c:strRef>
              <c:f>'Cover Page Data'!$D$24</c:f>
              <c:strCache>
                <c:ptCount val="1"/>
                <c:pt idx="0">
                  <c:v>Auxiliary &amp; Other Trust Funds</c:v>
                </c:pt>
              </c:strCache>
            </c:strRef>
          </c:tx>
          <c:spPr>
            <a:solidFill>
              <a:srgbClr val="BC1F52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Data'!$D$25:$D$51</c:f>
              <c:numCache>
                <c:formatCode>_("$"* #,##0.00_);_("$"* \(#,##0.00\);_("$"* "-"??_);_(@_)</c:formatCode>
                <c:ptCount val="27"/>
                <c:pt idx="0">
                  <c:v>1919000</c:v>
                </c:pt>
                <c:pt idx="1">
                  <c:v>2792000</c:v>
                </c:pt>
                <c:pt idx="2">
                  <c:v>12141000</c:v>
                </c:pt>
                <c:pt idx="3">
                  <c:v>2399000</c:v>
                </c:pt>
                <c:pt idx="4">
                  <c:v>13020000</c:v>
                </c:pt>
                <c:pt idx="5">
                  <c:v>19619000</c:v>
                </c:pt>
                <c:pt idx="7">
                  <c:v>0</c:v>
                </c:pt>
                <c:pt idx="8">
                  <c:v>390000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2400000</c:v>
                </c:pt>
                <c:pt idx="13">
                  <c:v>357000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12203000</c:v>
                </c:pt>
                <c:pt idx="19">
                  <c:v>246000</c:v>
                </c:pt>
                <c:pt idx="21">
                  <c:v>87000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4-4FD1-87CC-F71BD9136CE0}"/>
            </c:ext>
          </c:extLst>
        </c:ser>
        <c:ser>
          <c:idx val="2"/>
          <c:order val="2"/>
          <c:tx>
            <c:strRef>
              <c:f>'Cover Page Data'!$E$24</c:f>
              <c:strCache>
                <c:ptCount val="1"/>
                <c:pt idx="0">
                  <c:v>Overhead/F&amp;A Receipts</c:v>
                </c:pt>
              </c:strCache>
            </c:strRef>
          </c:tx>
          <c:spPr>
            <a:solidFill>
              <a:srgbClr val="364044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Data'!$E$25:$E$51</c:f>
              <c:numCache>
                <c:formatCode>_("$"* #,##0.00_);_("$"* \(#,##0.00\);_("$"*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49000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210000</c:v>
                </c:pt>
                <c:pt idx="15">
                  <c:v>3618000</c:v>
                </c:pt>
                <c:pt idx="16">
                  <c:v>0</c:v>
                </c:pt>
                <c:pt idx="17">
                  <c:v>0</c:v>
                </c:pt>
                <c:pt idx="18">
                  <c:v>5000</c:v>
                </c:pt>
                <c:pt idx="19">
                  <c:v>432000</c:v>
                </c:pt>
                <c:pt idx="21">
                  <c:v>0</c:v>
                </c:pt>
                <c:pt idx="22">
                  <c:v>1000</c:v>
                </c:pt>
                <c:pt idx="23">
                  <c:v>5000</c:v>
                </c:pt>
                <c:pt idx="24">
                  <c:v>0</c:v>
                </c:pt>
                <c:pt idx="25">
                  <c:v>150000</c:v>
                </c:pt>
                <c:pt idx="26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4-4FD1-87CC-F71BD9136CE0}"/>
            </c:ext>
          </c:extLst>
        </c:ser>
        <c:ser>
          <c:idx val="3"/>
          <c:order val="3"/>
          <c:tx>
            <c:strRef>
              <c:f>'Cover Page Data'!$F$24</c:f>
              <c:strCache>
                <c:ptCount val="1"/>
                <c:pt idx="0">
                  <c:v>Restricted Trust Funds</c:v>
                </c:pt>
              </c:strCache>
            </c:strRef>
          </c:tx>
          <c:spPr>
            <a:solidFill>
              <a:srgbClr val="FEC524"/>
            </a:solidFill>
            <a:ln>
              <a:noFill/>
            </a:ln>
            <a:effectLst/>
          </c:spPr>
          <c:invertIfNegative val="0"/>
          <c:cat>
            <c:strRef>
              <c:f>'Cover Page Data'!$B$25:$B$51</c:f>
              <c:strCache>
                <c:ptCount val="27"/>
                <c:pt idx="0">
                  <c:v>Other Aux.</c:v>
                </c:pt>
                <c:pt idx="1">
                  <c:v>Student Health</c:v>
                </c:pt>
                <c:pt idx="2">
                  <c:v>Athletics</c:v>
                </c:pt>
                <c:pt idx="3">
                  <c:v>Parking</c:v>
                </c:pt>
                <c:pt idx="4">
                  <c:v>Housing</c:v>
                </c:pt>
                <c:pt idx="5">
                  <c:v>Dining</c:v>
                </c:pt>
                <c:pt idx="7">
                  <c:v>Advancement</c:v>
                </c:pt>
                <c:pt idx="8">
                  <c:v>Public Safety</c:v>
                </c:pt>
                <c:pt idx="9">
                  <c:v>IT</c:v>
                </c:pt>
                <c:pt idx="10">
                  <c:v>HR</c:v>
                </c:pt>
                <c:pt idx="11">
                  <c:v>Facilities</c:v>
                </c:pt>
                <c:pt idx="12">
                  <c:v>Business Affairs</c:v>
                </c:pt>
                <c:pt idx="13">
                  <c:v>University Admin</c:v>
                </c:pt>
                <c:pt idx="15">
                  <c:v>Research</c:v>
                </c:pt>
                <c:pt idx="16">
                  <c:v>Library</c:v>
                </c:pt>
                <c:pt idx="17">
                  <c:v>Financial Aid</c:v>
                </c:pt>
                <c:pt idx="18">
                  <c:v>Student Affairs</c:v>
                </c:pt>
                <c:pt idx="19">
                  <c:v>Academic Affairs</c:v>
                </c:pt>
                <c:pt idx="21">
                  <c:v>Law School</c:v>
                </c:pt>
                <c:pt idx="22">
                  <c:v>School of Library/Information Science</c:v>
                </c:pt>
                <c:pt idx="23">
                  <c:v>School of Education</c:v>
                </c:pt>
                <c:pt idx="24">
                  <c:v>School of Business</c:v>
                </c:pt>
                <c:pt idx="25">
                  <c:v>College of Health &amp; Sciences</c:v>
                </c:pt>
                <c:pt idx="26">
                  <c:v>College of Arts, Social Sciences &amp; Humanities</c:v>
                </c:pt>
              </c:strCache>
            </c:strRef>
          </c:cat>
          <c:val>
            <c:numRef>
              <c:f>'Cover Page Data'!$F$25:$F$51</c:f>
              <c:numCache>
                <c:formatCode>_("$"* #,##0.00_);_("$"* \(#,##0.00\);_("$"* "-"??_);_(@_)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9000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11000</c:v>
                </c:pt>
                <c:pt idx="8">
                  <c:v>0</c:v>
                </c:pt>
                <c:pt idx="9">
                  <c:v>2767000</c:v>
                </c:pt>
                <c:pt idx="10">
                  <c:v>0</c:v>
                </c:pt>
                <c:pt idx="11">
                  <c:v>500000</c:v>
                </c:pt>
                <c:pt idx="12">
                  <c:v>0</c:v>
                </c:pt>
                <c:pt idx="13">
                  <c:v>1221000</c:v>
                </c:pt>
                <c:pt idx="15">
                  <c:v>12389000</c:v>
                </c:pt>
                <c:pt idx="16">
                  <c:v>0</c:v>
                </c:pt>
                <c:pt idx="17">
                  <c:v>45320000</c:v>
                </c:pt>
                <c:pt idx="18">
                  <c:v>2519000</c:v>
                </c:pt>
                <c:pt idx="19">
                  <c:v>2840000</c:v>
                </c:pt>
                <c:pt idx="21">
                  <c:v>768000</c:v>
                </c:pt>
                <c:pt idx="22">
                  <c:v>3235000</c:v>
                </c:pt>
                <c:pt idx="23">
                  <c:v>2799000</c:v>
                </c:pt>
                <c:pt idx="24">
                  <c:v>807000</c:v>
                </c:pt>
                <c:pt idx="25">
                  <c:v>4700000</c:v>
                </c:pt>
                <c:pt idx="26">
                  <c:v>8129000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4-4FD1-87CC-F71BD9136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7686512"/>
        <c:axId val="1097682352"/>
      </c:barChart>
      <c:catAx>
        <c:axId val="10976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682352"/>
        <c:crosses val="autoZero"/>
        <c:auto val="1"/>
        <c:lblAlgn val="ctr"/>
        <c:lblOffset val="100"/>
        <c:noMultiLvlLbl val="0"/>
      </c:catAx>
      <c:valAx>
        <c:axId val="10976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0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6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104775</xdr:rowOff>
    </xdr:from>
    <xdr:to>
      <xdr:col>9</xdr:col>
      <xdr:colOff>542925</xdr:colOff>
      <xdr:row>27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B805CB-02E4-8210-6AD3-49F0380182E3}"/>
            </a:ext>
          </a:extLst>
        </xdr:cNvPr>
        <xdr:cNvSpPr txBox="1"/>
      </xdr:nvSpPr>
      <xdr:spPr>
        <a:xfrm>
          <a:off x="704849" y="295275"/>
          <a:ext cx="5324476" cy="494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/>
            <a:t>Instructions</a:t>
          </a:r>
          <a:r>
            <a:rPr lang="en-US" sz="1200" b="1" u="sng" baseline="0"/>
            <a:t> for Completing the Template</a:t>
          </a:r>
          <a:endParaRPr lang="en-US" sz="1200" b="1" u="sng"/>
        </a:p>
        <a:p>
          <a:endParaRPr lang="en-US" sz="1200"/>
        </a:p>
        <a:p>
          <a:r>
            <a:rPr lang="en-US" sz="1200" b="0"/>
            <a:t>All</a:t>
          </a:r>
          <a:r>
            <a:rPr lang="en-US" sz="1200" b="0" baseline="0"/>
            <a:t> of the tables on the Budget Template tab need to be completed. </a:t>
          </a:r>
        </a:p>
        <a:p>
          <a:r>
            <a:rPr lang="en-US" sz="1200" baseline="0"/>
            <a:t>     New Items for the FY24 budget:</a:t>
          </a:r>
        </a:p>
        <a:p>
          <a:pPr lvl="1"/>
          <a:r>
            <a:rPr lang="en-US" sz="1100" baseline="0"/>
            <a:t>●   Financial Aid worksheet - complete all yellow cells. Source of  discounts and allowances will be calculated formulaically.</a:t>
          </a: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  Enter amount of General Fund revenue that is tuition in yellow cell in row 625.</a:t>
          </a: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  Central funds not included in a unit can be entered starting in row 628.</a:t>
          </a: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  Sales and services eliminations can be entered starting in row 652. </a:t>
          </a: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  Service expenses combined with supplies, materials, and equipment.</a:t>
          </a: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  Transfers out to capital are separate from other transfers out.</a:t>
          </a:r>
        </a:p>
        <a:p>
          <a:pPr lvl="1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 careful attention to what should be entered in the Notes section on the Budget Template tab. It is not the same for every unit.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negative numbers should be budgeted except for in the eliminations section.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Summary and Cover Page tabs will be automatically completed and nothing should need to be changed or entered.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the Summary and Cover Page tabs will be shared with the Board of Governors. </a:t>
          </a:r>
        </a:p>
        <a:p>
          <a:pPr lvl="0"/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information about budgeting conventions, reference Attachment D from the guidance memo. </a:t>
          </a:r>
        </a:p>
        <a:p>
          <a:pPr lvl="0"/>
          <a:endParaRPr lang="en-US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</xdr:rowOff>
    </xdr:from>
    <xdr:to>
      <xdr:col>5</xdr:col>
      <xdr:colOff>309881</xdr:colOff>
      <xdr:row>20</xdr:row>
      <xdr:rowOff>91441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FFB50-2C90-495D-8BE1-CF3D154F9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4</xdr:row>
      <xdr:rowOff>1</xdr:rowOff>
    </xdr:from>
    <xdr:to>
      <xdr:col>8</xdr:col>
      <xdr:colOff>571500</xdr:colOff>
      <xdr:row>20</xdr:row>
      <xdr:rowOff>91441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C5C870-4F72-41C2-9718-46DCC8F11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19</xdr:row>
      <xdr:rowOff>175260</xdr:rowOff>
    </xdr:from>
    <xdr:to>
      <xdr:col>8</xdr:col>
      <xdr:colOff>571501</xdr:colOff>
      <xdr:row>45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CA26E2-8E04-4F2D-A9D7-C766795EE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0.04842</cdr:y>
    </cdr:from>
    <cdr:to>
      <cdr:x>0.18182</cdr:x>
      <cdr:y>0.09346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44C2DF-D104-A4C2-198A-BF766DA8EA15}"/>
            </a:ext>
          </a:extLst>
        </cdr:cNvPr>
        <cdr:cNvSpPr txBox="1"/>
      </cdr:nvSpPr>
      <cdr:spPr>
        <a:xfrm xmlns:a="http://schemas.openxmlformats.org/drawingml/2006/main">
          <a:off x="0" y="239847"/>
          <a:ext cx="990598" cy="22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Academic</a:t>
          </a:r>
          <a:r>
            <a:rPr lang="en-US" sz="900" b="1" baseline="0"/>
            <a:t> Units</a:t>
          </a:r>
          <a:endParaRPr lang="en-US" sz="900" b="1"/>
        </a:p>
      </cdr:txBody>
    </cdr:sp>
  </cdr:relSizeAnchor>
  <cdr:relSizeAnchor xmlns:cdr="http://schemas.openxmlformats.org/drawingml/2006/chartDrawing">
    <cdr:from>
      <cdr:x>0</cdr:x>
      <cdr:y>0.26188</cdr:y>
    </cdr:from>
    <cdr:to>
      <cdr:x>0.19755</cdr:x>
      <cdr:y>0.29924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0EC3A25-4FBE-88A4-1457-8FB385B52CEA}"/>
            </a:ext>
          </a:extLst>
        </cdr:cNvPr>
        <cdr:cNvSpPr txBox="1"/>
      </cdr:nvSpPr>
      <cdr:spPr>
        <a:xfrm xmlns:a="http://schemas.openxmlformats.org/drawingml/2006/main">
          <a:off x="0" y="1297080"/>
          <a:ext cx="1076312" cy="185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Academic</a:t>
          </a:r>
          <a:r>
            <a:rPr lang="en-US" sz="900" b="1" baseline="0"/>
            <a:t> Support</a:t>
          </a:r>
          <a:endParaRPr lang="en-US" sz="900" b="1"/>
        </a:p>
      </cdr:txBody>
    </cdr:sp>
  </cdr:relSizeAnchor>
  <cdr:relSizeAnchor xmlns:cdr="http://schemas.openxmlformats.org/drawingml/2006/chartDrawing">
    <cdr:from>
      <cdr:x>0</cdr:x>
      <cdr:y>0.42983</cdr:y>
    </cdr:from>
    <cdr:to>
      <cdr:x>0.22203</cdr:x>
      <cdr:y>0.48723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6AAE813-B092-11D7-9199-0E0BA7BA3EAC}"/>
            </a:ext>
          </a:extLst>
        </cdr:cNvPr>
        <cdr:cNvSpPr txBox="1"/>
      </cdr:nvSpPr>
      <cdr:spPr>
        <a:xfrm xmlns:a="http://schemas.openxmlformats.org/drawingml/2006/main">
          <a:off x="0" y="2128952"/>
          <a:ext cx="1209686" cy="284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Institutional</a:t>
          </a:r>
          <a:r>
            <a:rPr lang="en-US" sz="900" b="1" baseline="0"/>
            <a:t> Support</a:t>
          </a:r>
          <a:endParaRPr lang="en-US" sz="900" b="1"/>
        </a:p>
      </cdr:txBody>
    </cdr:sp>
  </cdr:relSizeAnchor>
  <cdr:relSizeAnchor xmlns:cdr="http://schemas.openxmlformats.org/drawingml/2006/chartDrawing">
    <cdr:from>
      <cdr:x>0</cdr:x>
      <cdr:y>0.67289</cdr:y>
    </cdr:from>
    <cdr:to>
      <cdr:x>0.14775</cdr:x>
      <cdr:y>0.71953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D69338C-639A-D1D0-017F-703352FE6605}"/>
            </a:ext>
          </a:extLst>
        </cdr:cNvPr>
        <cdr:cNvSpPr txBox="1"/>
      </cdr:nvSpPr>
      <cdr:spPr>
        <a:xfrm xmlns:a="http://schemas.openxmlformats.org/drawingml/2006/main">
          <a:off x="0" y="3332847"/>
          <a:ext cx="804986" cy="231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Auxiliaries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"/>
  <sheetViews>
    <sheetView zoomScaleNormal="100" workbookViewId="0">
      <selection activeCell="L38" sqref="L38"/>
    </sheetView>
  </sheetViews>
  <sheetFormatPr defaultRowHeight="15" x14ac:dyDescent="0.25"/>
  <sheetData>
    <row r="1" spans="1:9" ht="26.25" x14ac:dyDescent="0.4">
      <c r="A1" s="97" t="s">
        <v>102</v>
      </c>
      <c r="B1" s="97"/>
      <c r="C1" s="97"/>
      <c r="D1" s="97"/>
      <c r="E1" s="97"/>
      <c r="F1" s="97"/>
      <c r="G1" s="97"/>
      <c r="H1" s="97"/>
      <c r="I1" s="97"/>
    </row>
    <row r="2" spans="1:9" hidden="1" x14ac:dyDescent="0.25">
      <c r="A2" t="str">
        <f>CONCATENATE("Total Enrollment (Fall 2022): ",'Cover Page Data'!J3)</f>
        <v xml:space="preserve">Total Enrollment (Fall 2022): </v>
      </c>
    </row>
    <row r="3" spans="1:9" hidden="1" x14ac:dyDescent="0.25">
      <c r="A3" t="str">
        <f>CONCATENATE("Total Permanent Full-Time Employees (Fall 2022): ",'Cover Page Data'!J4)</f>
        <v xml:space="preserve">Total Permanent Full-Time Employees (Fall 2022): </v>
      </c>
    </row>
  </sheetData>
  <mergeCells count="1">
    <mergeCell ref="A1:I1"/>
  </mergeCells>
  <pageMargins left="0.7" right="0.7" top="0.75" bottom="0.75" header="0.3" footer="0.3"/>
  <pageSetup orientation="portrait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topLeftCell="A21" workbookViewId="0">
      <selection activeCell="I37" sqref="I37"/>
    </sheetView>
  </sheetViews>
  <sheetFormatPr defaultRowHeight="15" x14ac:dyDescent="0.25"/>
  <cols>
    <col min="2" max="2" width="19.140625" customWidth="1"/>
    <col min="3" max="3" width="20.140625" customWidth="1"/>
    <col min="4" max="4" width="18.140625" customWidth="1"/>
    <col min="5" max="5" width="21.5703125" customWidth="1"/>
    <col min="6" max="6" width="16" customWidth="1"/>
    <col min="7" max="7" width="19.42578125" customWidth="1"/>
    <col min="8" max="8" width="12.5703125" customWidth="1"/>
    <col min="9" max="9" width="26.28515625" customWidth="1"/>
    <col min="10" max="10" width="17" customWidth="1"/>
  </cols>
  <sheetData>
    <row r="1" spans="1:10" x14ac:dyDescent="0.25">
      <c r="A1" s="98" t="str">
        <f>'Cover Page'!A1</f>
        <v>North Carolina Central University</v>
      </c>
      <c r="B1" s="99"/>
      <c r="C1" s="99"/>
      <c r="D1" s="99"/>
      <c r="E1" s="99"/>
      <c r="F1" s="99"/>
      <c r="G1" s="99"/>
    </row>
    <row r="2" spans="1:10" ht="30" x14ac:dyDescent="0.25">
      <c r="A2" s="100"/>
      <c r="B2" s="101"/>
      <c r="C2" s="41" t="s">
        <v>0</v>
      </c>
      <c r="D2" s="41" t="s">
        <v>32</v>
      </c>
      <c r="E2" s="41" t="s">
        <v>86</v>
      </c>
      <c r="F2" s="41" t="s">
        <v>28</v>
      </c>
      <c r="G2" s="40" t="s">
        <v>16</v>
      </c>
    </row>
    <row r="3" spans="1:10" x14ac:dyDescent="0.25">
      <c r="A3" s="34" t="s">
        <v>1</v>
      </c>
      <c r="B3" s="38" t="s">
        <v>2</v>
      </c>
      <c r="C3" s="37">
        <f>Summary!C3</f>
        <v>142136000</v>
      </c>
      <c r="D3" s="37">
        <f>Summary!D3</f>
        <v>0</v>
      </c>
      <c r="E3" s="37">
        <f>Summary!E3</f>
        <v>0</v>
      </c>
      <c r="F3" s="37">
        <f>Summary!F3</f>
        <v>0</v>
      </c>
      <c r="G3" s="35">
        <f t="shared" ref="G3:G9" si="0">SUM(C3:F3)</f>
        <v>142136000</v>
      </c>
      <c r="I3" s="74" t="s">
        <v>68</v>
      </c>
      <c r="J3" s="73"/>
    </row>
    <row r="4" spans="1:10" x14ac:dyDescent="0.25">
      <c r="A4" s="34"/>
      <c r="B4" s="38" t="s">
        <v>3</v>
      </c>
      <c r="C4" s="37">
        <f>Summary!C4</f>
        <v>0</v>
      </c>
      <c r="D4" s="37">
        <f>Summary!D4</f>
        <v>11160000</v>
      </c>
      <c r="E4" s="37">
        <f>Summary!E4</f>
        <v>0</v>
      </c>
      <c r="F4" s="37">
        <f>Summary!F4</f>
        <v>6892000</v>
      </c>
      <c r="G4" s="35">
        <f t="shared" si="0"/>
        <v>18052000</v>
      </c>
      <c r="I4" t="s">
        <v>69</v>
      </c>
      <c r="J4" s="73"/>
    </row>
    <row r="5" spans="1:10" x14ac:dyDescent="0.25">
      <c r="A5" s="34"/>
      <c r="B5" s="38" t="s">
        <v>4</v>
      </c>
      <c r="C5" s="37">
        <f>Summary!C6</f>
        <v>0</v>
      </c>
      <c r="D5" s="37">
        <f>Summary!D6</f>
        <v>54949000</v>
      </c>
      <c r="E5" s="37">
        <f>Summary!E6</f>
        <v>0</v>
      </c>
      <c r="F5" s="37">
        <f>Summary!F6</f>
        <v>1309000</v>
      </c>
      <c r="G5" s="35">
        <f t="shared" si="0"/>
        <v>56258000</v>
      </c>
    </row>
    <row r="6" spans="1:10" x14ac:dyDescent="0.25">
      <c r="A6" s="34"/>
      <c r="B6" s="38" t="s">
        <v>30</v>
      </c>
      <c r="C6" s="37">
        <f>Summary!C7</f>
        <v>0</v>
      </c>
      <c r="D6" s="37">
        <f>Summary!D7</f>
        <v>0</v>
      </c>
      <c r="E6" s="37">
        <f>Summary!E7</f>
        <v>0</v>
      </c>
      <c r="F6" s="37">
        <f>Summary!F7</f>
        <v>0</v>
      </c>
      <c r="G6" s="35">
        <f t="shared" si="0"/>
        <v>0</v>
      </c>
    </row>
    <row r="7" spans="1:10" x14ac:dyDescent="0.25">
      <c r="A7" s="34"/>
      <c r="B7" s="38" t="s">
        <v>5</v>
      </c>
      <c r="C7" s="37">
        <f>Summary!C8</f>
        <v>0</v>
      </c>
      <c r="D7" s="37">
        <f>Summary!D8</f>
        <v>0</v>
      </c>
      <c r="E7" s="37">
        <f>Summary!E8</f>
        <v>4823000</v>
      </c>
      <c r="F7" s="37">
        <f>Summary!F8</f>
        <v>32555000</v>
      </c>
      <c r="G7" s="35">
        <f t="shared" si="0"/>
        <v>37378000</v>
      </c>
    </row>
    <row r="8" spans="1:10" x14ac:dyDescent="0.25">
      <c r="A8" s="34"/>
      <c r="B8" s="38" t="s">
        <v>6</v>
      </c>
      <c r="C8" s="37">
        <f>Summary!C9</f>
        <v>0</v>
      </c>
      <c r="D8" s="37">
        <f>Summary!D9</f>
        <v>500000</v>
      </c>
      <c r="E8" s="37">
        <f>Summary!E9</f>
        <v>0</v>
      </c>
      <c r="F8" s="37">
        <f>Summary!F9</f>
        <v>0</v>
      </c>
      <c r="G8" s="35">
        <f t="shared" si="0"/>
        <v>500000</v>
      </c>
    </row>
    <row r="9" spans="1:10" x14ac:dyDescent="0.25">
      <c r="A9" s="34"/>
      <c r="B9" s="33" t="s">
        <v>7</v>
      </c>
      <c r="C9" s="37">
        <f>Summary!C10</f>
        <v>1333000</v>
      </c>
      <c r="D9" s="37">
        <f>Summary!D10</f>
        <v>2976000</v>
      </c>
      <c r="E9" s="37">
        <f>Summary!E10</f>
        <v>0</v>
      </c>
      <c r="F9" s="37">
        <f>Summary!F10</f>
        <v>48406000</v>
      </c>
      <c r="G9" s="35">
        <f t="shared" si="0"/>
        <v>52715000</v>
      </c>
    </row>
    <row r="10" spans="1:10" x14ac:dyDescent="0.25">
      <c r="A10" s="75" t="s">
        <v>8</v>
      </c>
      <c r="B10" s="76"/>
      <c r="C10" s="77">
        <f>SUM(C3:C9)</f>
        <v>143469000</v>
      </c>
      <c r="D10" s="77">
        <f>SUM(D3:D9)</f>
        <v>69585000</v>
      </c>
      <c r="E10" s="77">
        <f>SUM(E3:E9)</f>
        <v>4823000</v>
      </c>
      <c r="F10" s="77">
        <f>SUM(F3:F9)</f>
        <v>89162000</v>
      </c>
      <c r="G10" s="78">
        <f>SUM(G3:G9)</f>
        <v>307039000</v>
      </c>
    </row>
    <row r="11" spans="1:10" x14ac:dyDescent="0.25">
      <c r="A11" s="34"/>
      <c r="C11" s="39"/>
      <c r="D11" s="39"/>
      <c r="E11" s="39"/>
      <c r="F11" s="39"/>
      <c r="G11" s="35"/>
    </row>
    <row r="12" spans="1:10" x14ac:dyDescent="0.25">
      <c r="A12" s="34" t="s">
        <v>9</v>
      </c>
      <c r="B12" s="38" t="s">
        <v>10</v>
      </c>
      <c r="C12" s="37">
        <f>Summary!C13</f>
        <v>86601000</v>
      </c>
      <c r="D12" s="37">
        <f>Summary!D13</f>
        <v>13725000</v>
      </c>
      <c r="E12" s="37">
        <f>Summary!E13</f>
        <v>913000</v>
      </c>
      <c r="F12" s="37">
        <f>Summary!F13</f>
        <v>2812000</v>
      </c>
      <c r="G12" s="35">
        <f t="shared" ref="G12:G18" si="1">SUM(C12:F12)</f>
        <v>104051000</v>
      </c>
    </row>
    <row r="13" spans="1:10" x14ac:dyDescent="0.25">
      <c r="A13" s="34"/>
      <c r="B13" s="38" t="s">
        <v>11</v>
      </c>
      <c r="C13" s="37">
        <f>Summary!C14</f>
        <v>19346000</v>
      </c>
      <c r="D13" s="37">
        <f>Summary!D14</f>
        <v>5105000</v>
      </c>
      <c r="E13" s="37">
        <f>Summary!E14</f>
        <v>335000</v>
      </c>
      <c r="F13" s="37">
        <f>Summary!F14</f>
        <v>857000</v>
      </c>
      <c r="G13" s="35">
        <f t="shared" si="1"/>
        <v>25643000</v>
      </c>
    </row>
    <row r="14" spans="1:10" x14ac:dyDescent="0.25">
      <c r="A14" s="34"/>
      <c r="B14" s="38" t="s">
        <v>31</v>
      </c>
      <c r="C14" s="37">
        <f>Summary!C15</f>
        <v>15407000</v>
      </c>
      <c r="D14" s="37">
        <f>Summary!D15</f>
        <v>38275000</v>
      </c>
      <c r="E14" s="37">
        <f>Summary!E15</f>
        <v>3011000</v>
      </c>
      <c r="F14" s="37">
        <f>Summary!F15</f>
        <v>38882000</v>
      </c>
      <c r="G14" s="35">
        <f t="shared" si="1"/>
        <v>95575000</v>
      </c>
    </row>
    <row r="15" spans="1:10" x14ac:dyDescent="0.25">
      <c r="A15" s="34"/>
      <c r="B15" s="38" t="s">
        <v>13</v>
      </c>
      <c r="C15" s="37">
        <f>Summary!C16</f>
        <v>7105000</v>
      </c>
      <c r="D15" s="37">
        <f>Summary!D16</f>
        <v>4400000</v>
      </c>
      <c r="E15" s="37">
        <f>Summary!E16</f>
        <v>0</v>
      </c>
      <c r="F15" s="37">
        <f>Summary!F16</f>
        <v>40000</v>
      </c>
      <c r="G15" s="35">
        <f t="shared" si="1"/>
        <v>11545000</v>
      </c>
    </row>
    <row r="16" spans="1:10" x14ac:dyDescent="0.25">
      <c r="A16" s="34"/>
      <c r="B16" s="38" t="s">
        <v>29</v>
      </c>
      <c r="C16" s="37">
        <f>Summary!C18</f>
        <v>0</v>
      </c>
      <c r="D16" s="37">
        <f>Summary!D18</f>
        <v>5135000</v>
      </c>
      <c r="E16" s="37">
        <f>Summary!E18</f>
        <v>0</v>
      </c>
      <c r="F16" s="37">
        <f>Summary!F18</f>
        <v>0</v>
      </c>
      <c r="G16" s="35">
        <f t="shared" si="1"/>
        <v>5135000</v>
      </c>
    </row>
    <row r="17" spans="1:7" x14ac:dyDescent="0.25">
      <c r="A17" s="34"/>
      <c r="B17" s="38" t="s">
        <v>12</v>
      </c>
      <c r="C17" s="37">
        <f>Summary!C19</f>
        <v>4969000</v>
      </c>
      <c r="D17" s="37">
        <f>Summary!D19</f>
        <v>591000</v>
      </c>
      <c r="E17" s="37">
        <f>Summary!E19</f>
        <v>0</v>
      </c>
      <c r="F17" s="37">
        <f>Summary!F19</f>
        <v>0</v>
      </c>
      <c r="G17" s="35">
        <f t="shared" si="1"/>
        <v>5560000</v>
      </c>
    </row>
    <row r="18" spans="1:7" x14ac:dyDescent="0.25">
      <c r="A18" s="34"/>
      <c r="B18" s="38" t="s">
        <v>14</v>
      </c>
      <c r="C18" s="37">
        <f>Summary!C20</f>
        <v>376000</v>
      </c>
      <c r="D18" s="37">
        <f>Summary!D20</f>
        <v>342000</v>
      </c>
      <c r="E18" s="37">
        <f>Summary!E20</f>
        <v>217000</v>
      </c>
      <c r="F18" s="37">
        <f>Summary!F20</f>
        <v>45423000</v>
      </c>
      <c r="G18" s="35">
        <f t="shared" si="1"/>
        <v>46358000</v>
      </c>
    </row>
    <row r="19" spans="1:7" x14ac:dyDescent="0.25">
      <c r="A19" s="75" t="s">
        <v>15</v>
      </c>
      <c r="B19" s="76"/>
      <c r="C19" s="77">
        <f>SUM(C12:C18)</f>
        <v>133804000</v>
      </c>
      <c r="D19" s="77">
        <f>SUM(D12:D18)</f>
        <v>67573000</v>
      </c>
      <c r="E19" s="77">
        <f>SUM(E12:E18)</f>
        <v>4476000</v>
      </c>
      <c r="F19" s="77">
        <f>SUM(F12:F18)</f>
        <v>88014000</v>
      </c>
      <c r="G19" s="78">
        <f>SUM(G12:G18)</f>
        <v>293867000</v>
      </c>
    </row>
    <row r="20" spans="1:7" x14ac:dyDescent="0.25">
      <c r="A20" s="34"/>
      <c r="C20" s="36"/>
      <c r="D20" s="36"/>
      <c r="E20" s="36"/>
      <c r="F20" s="36"/>
      <c r="G20" s="35"/>
    </row>
    <row r="21" spans="1:7" x14ac:dyDescent="0.25">
      <c r="A21" s="75" t="s">
        <v>36</v>
      </c>
      <c r="B21" s="76"/>
      <c r="C21" s="77">
        <f>Summary!C23</f>
        <v>577000</v>
      </c>
      <c r="D21" s="77">
        <f>Summary!D23</f>
        <v>-2584000</v>
      </c>
      <c r="E21" s="77">
        <f>Summary!E23</f>
        <v>0</v>
      </c>
      <c r="F21" s="77">
        <f>Summary!F23</f>
        <v>0</v>
      </c>
      <c r="G21" s="78">
        <f>SUM(C21:F21)</f>
        <v>-2007000</v>
      </c>
    </row>
    <row r="22" spans="1:7" x14ac:dyDescent="0.25">
      <c r="A22" s="34"/>
      <c r="B22" s="33"/>
      <c r="C22" s="32"/>
      <c r="D22" s="32"/>
      <c r="E22" s="32"/>
      <c r="F22" s="32"/>
      <c r="G22" s="31"/>
    </row>
    <row r="24" spans="1:7" ht="30" x14ac:dyDescent="0.25">
      <c r="C24" s="81" t="s">
        <v>0</v>
      </c>
      <c r="D24" s="81" t="s">
        <v>32</v>
      </c>
      <c r="E24" s="81" t="s">
        <v>86</v>
      </c>
      <c r="F24" s="81" t="s">
        <v>28</v>
      </c>
      <c r="G24" s="82" t="s">
        <v>16</v>
      </c>
    </row>
    <row r="25" spans="1:7" x14ac:dyDescent="0.25">
      <c r="B25" s="30" t="s">
        <v>47</v>
      </c>
      <c r="C25" s="68">
        <f>Summary!C571</f>
        <v>0</v>
      </c>
      <c r="D25" s="68">
        <f>Summary!D571</f>
        <v>1919000</v>
      </c>
      <c r="E25" s="68">
        <f>Summary!E571</f>
        <v>0</v>
      </c>
      <c r="F25" s="68">
        <f>Summary!F571</f>
        <v>0</v>
      </c>
      <c r="G25" s="83">
        <f>SUM(C25:F25)</f>
        <v>1919000</v>
      </c>
    </row>
    <row r="26" spans="1:7" x14ac:dyDescent="0.25">
      <c r="B26" s="30" t="s">
        <v>40</v>
      </c>
      <c r="C26" s="68">
        <f>Summary!C547</f>
        <v>0</v>
      </c>
      <c r="D26" s="68">
        <f>Summary!D547</f>
        <v>2792000</v>
      </c>
      <c r="E26" s="68">
        <f>Summary!E547</f>
        <v>0</v>
      </c>
      <c r="F26" s="68">
        <f>Summary!F547</f>
        <v>0</v>
      </c>
      <c r="G26" s="83">
        <f t="shared" ref="G26:G51" si="2">SUM(C26:F26)</f>
        <v>2792000</v>
      </c>
    </row>
    <row r="27" spans="1:7" x14ac:dyDescent="0.25">
      <c r="B27" s="30" t="s">
        <v>27</v>
      </c>
      <c r="C27" s="68">
        <f>Summary!C521</f>
        <v>0</v>
      </c>
      <c r="D27" s="68">
        <f>Summary!D521</f>
        <v>12141000</v>
      </c>
      <c r="E27" s="68">
        <f>Summary!E521</f>
        <v>0</v>
      </c>
      <c r="F27" s="68">
        <f>Summary!F521</f>
        <v>9000</v>
      </c>
      <c r="G27" s="83">
        <f t="shared" si="2"/>
        <v>12150000</v>
      </c>
    </row>
    <row r="28" spans="1:7" x14ac:dyDescent="0.25">
      <c r="B28" s="30" t="s">
        <v>103</v>
      </c>
      <c r="C28" s="68">
        <f>Summary!C495</f>
        <v>0</v>
      </c>
      <c r="D28" s="68">
        <f>Summary!D495</f>
        <v>2399000</v>
      </c>
      <c r="E28" s="68">
        <f>Summary!E495</f>
        <v>0</v>
      </c>
      <c r="F28" s="68">
        <f>Summary!F495</f>
        <v>0</v>
      </c>
      <c r="G28" s="83">
        <f t="shared" si="2"/>
        <v>2399000</v>
      </c>
    </row>
    <row r="29" spans="1:7" x14ac:dyDescent="0.25">
      <c r="B29" s="30" t="s">
        <v>41</v>
      </c>
      <c r="C29" s="68">
        <f>Summary!C469</f>
        <v>0</v>
      </c>
      <c r="D29" s="68">
        <f>Summary!D469</f>
        <v>13020000</v>
      </c>
      <c r="E29" s="68">
        <f>Summary!E469</f>
        <v>0</v>
      </c>
      <c r="F29" s="68">
        <f>Summary!F469</f>
        <v>0</v>
      </c>
      <c r="G29" s="83">
        <f t="shared" si="2"/>
        <v>13020000</v>
      </c>
    </row>
    <row r="30" spans="1:7" x14ac:dyDescent="0.25">
      <c r="B30" s="30" t="s">
        <v>42</v>
      </c>
      <c r="C30" s="68">
        <f>Summary!C443</f>
        <v>0</v>
      </c>
      <c r="D30" s="68">
        <f>Summary!D443</f>
        <v>19619000</v>
      </c>
      <c r="E30" s="68">
        <f>Summary!E443</f>
        <v>0</v>
      </c>
      <c r="F30" s="68">
        <f>Summary!F443</f>
        <v>0</v>
      </c>
      <c r="G30" s="83">
        <f t="shared" si="2"/>
        <v>19619000</v>
      </c>
    </row>
    <row r="31" spans="1:7" x14ac:dyDescent="0.25">
      <c r="B31" s="29"/>
      <c r="C31" s="68"/>
      <c r="D31" s="68"/>
      <c r="E31" s="68"/>
      <c r="F31" s="68"/>
      <c r="G31" s="83">
        <f t="shared" si="2"/>
        <v>0</v>
      </c>
    </row>
    <row r="32" spans="1:7" x14ac:dyDescent="0.25">
      <c r="B32" s="9" t="s">
        <v>23</v>
      </c>
      <c r="C32" s="68">
        <f>Summary!C419</f>
        <v>2815000</v>
      </c>
      <c r="D32" s="68">
        <f>Summary!D419</f>
        <v>0</v>
      </c>
      <c r="E32" s="68">
        <f>Summary!E419</f>
        <v>0</v>
      </c>
      <c r="F32" s="68">
        <f>Summary!F419</f>
        <v>11000</v>
      </c>
      <c r="G32" s="83">
        <f t="shared" si="2"/>
        <v>2826000</v>
      </c>
    </row>
    <row r="33" spans="2:7" x14ac:dyDescent="0.25">
      <c r="B33" s="9" t="s">
        <v>26</v>
      </c>
      <c r="C33" s="68">
        <f>Summary!C397</f>
        <v>1697000</v>
      </c>
      <c r="D33" s="68">
        <f>Summary!D397</f>
        <v>390000</v>
      </c>
      <c r="E33" s="68">
        <f>Summary!E397</f>
        <v>0</v>
      </c>
      <c r="F33" s="68">
        <f>Summary!F397</f>
        <v>0</v>
      </c>
      <c r="G33" s="83">
        <f t="shared" si="2"/>
        <v>2087000</v>
      </c>
    </row>
    <row r="34" spans="2:7" x14ac:dyDescent="0.25">
      <c r="B34" s="9" t="s">
        <v>48</v>
      </c>
      <c r="C34" s="68">
        <f>Summary!C375</f>
        <v>4890000</v>
      </c>
      <c r="D34" s="68">
        <f>Summary!D375</f>
        <v>0</v>
      </c>
      <c r="E34" s="68">
        <f>Summary!E375</f>
        <v>49000</v>
      </c>
      <c r="F34" s="68">
        <f>Summary!F375</f>
        <v>2767000</v>
      </c>
      <c r="G34" s="83">
        <f t="shared" si="2"/>
        <v>7706000</v>
      </c>
    </row>
    <row r="35" spans="2:7" x14ac:dyDescent="0.25">
      <c r="B35" s="28" t="s">
        <v>49</v>
      </c>
      <c r="C35" s="68">
        <f>Summary!C353</f>
        <v>2527000</v>
      </c>
      <c r="D35" s="68">
        <f>Summary!D353</f>
        <v>0</v>
      </c>
      <c r="E35" s="68">
        <f>Summary!E353</f>
        <v>0</v>
      </c>
      <c r="F35" s="68">
        <f>Summary!F353</f>
        <v>0</v>
      </c>
      <c r="G35" s="83">
        <f t="shared" si="2"/>
        <v>2527000</v>
      </c>
    </row>
    <row r="36" spans="2:7" x14ac:dyDescent="0.25">
      <c r="B36" s="9" t="s">
        <v>22</v>
      </c>
      <c r="C36" s="68">
        <f>Summary!C331</f>
        <v>13747000</v>
      </c>
      <c r="D36" s="68">
        <f>Summary!D331</f>
        <v>0</v>
      </c>
      <c r="E36" s="68">
        <f>Summary!E331</f>
        <v>0</v>
      </c>
      <c r="F36" s="68">
        <f>Summary!F331</f>
        <v>500000</v>
      </c>
      <c r="G36" s="83">
        <f t="shared" si="2"/>
        <v>14247000</v>
      </c>
    </row>
    <row r="37" spans="2:7" x14ac:dyDescent="0.25">
      <c r="B37" s="28" t="s">
        <v>21</v>
      </c>
      <c r="C37" s="68">
        <f>Summary!C309</f>
        <v>174000</v>
      </c>
      <c r="D37" s="68">
        <f>Summary!D309</f>
        <v>2400000</v>
      </c>
      <c r="E37" s="68">
        <f>Summary!E309</f>
        <v>0</v>
      </c>
      <c r="F37" s="68">
        <f>Summary!F309</f>
        <v>0</v>
      </c>
      <c r="G37" s="83">
        <f t="shared" si="2"/>
        <v>2574000</v>
      </c>
    </row>
    <row r="38" spans="2:7" x14ac:dyDescent="0.25">
      <c r="B38" s="27" t="s">
        <v>50</v>
      </c>
      <c r="C38" s="68">
        <f>Summary!C287</f>
        <v>34125000</v>
      </c>
      <c r="D38" s="68">
        <f>Summary!D287</f>
        <v>357000</v>
      </c>
      <c r="E38" s="68">
        <f>Summary!E287</f>
        <v>210000</v>
      </c>
      <c r="F38" s="68">
        <f>Summary!F287</f>
        <v>1221000</v>
      </c>
      <c r="G38" s="83">
        <f t="shared" si="2"/>
        <v>35913000</v>
      </c>
    </row>
    <row r="39" spans="2:7" x14ac:dyDescent="0.25">
      <c r="B39" s="25"/>
      <c r="C39" s="68"/>
      <c r="D39" s="68"/>
      <c r="E39" s="68"/>
      <c r="F39" s="68"/>
      <c r="G39" s="83">
        <f t="shared" si="2"/>
        <v>0</v>
      </c>
    </row>
    <row r="40" spans="2:7" x14ac:dyDescent="0.25">
      <c r="B40" s="26" t="s">
        <v>51</v>
      </c>
      <c r="C40" s="68">
        <f>Summary!C265</f>
        <v>7422000</v>
      </c>
      <c r="D40" s="68">
        <f>Summary!D265</f>
        <v>0</v>
      </c>
      <c r="E40" s="68">
        <f>Summary!E265</f>
        <v>3618000</v>
      </c>
      <c r="F40" s="68">
        <f>Summary!F265</f>
        <v>12389000</v>
      </c>
      <c r="G40" s="83">
        <f t="shared" si="2"/>
        <v>23429000</v>
      </c>
    </row>
    <row r="41" spans="2:7" x14ac:dyDescent="0.25">
      <c r="B41" s="26" t="s">
        <v>17</v>
      </c>
      <c r="C41" s="68">
        <f>Summary!C243</f>
        <v>3646000</v>
      </c>
      <c r="D41" s="68">
        <f>Summary!D243</f>
        <v>0</v>
      </c>
      <c r="E41" s="68">
        <f>Summary!E243</f>
        <v>0</v>
      </c>
      <c r="F41" s="68">
        <f>Summary!F243</f>
        <v>0</v>
      </c>
      <c r="G41" s="83">
        <f t="shared" si="2"/>
        <v>3646000</v>
      </c>
    </row>
    <row r="42" spans="2:7" x14ac:dyDescent="0.25">
      <c r="B42" s="26" t="s">
        <v>44</v>
      </c>
      <c r="C42" s="68">
        <f>Summary!C221</f>
        <v>1461000</v>
      </c>
      <c r="D42" s="68">
        <f>Summary!D221</f>
        <v>0</v>
      </c>
      <c r="E42" s="68">
        <f>Summary!E221</f>
        <v>0</v>
      </c>
      <c r="F42" s="68">
        <f>Summary!F221</f>
        <v>45320000</v>
      </c>
      <c r="G42" s="83">
        <f t="shared" si="2"/>
        <v>46781000</v>
      </c>
    </row>
    <row r="43" spans="2:7" x14ac:dyDescent="0.25">
      <c r="B43" s="26" t="s">
        <v>19</v>
      </c>
      <c r="C43" s="68">
        <f>Summary!C199</f>
        <v>1147000</v>
      </c>
      <c r="D43" s="68">
        <f>Summary!D199</f>
        <v>12203000</v>
      </c>
      <c r="E43" s="68">
        <f>Summary!E199</f>
        <v>5000</v>
      </c>
      <c r="F43" s="68">
        <f>Summary!F199</f>
        <v>2519000</v>
      </c>
      <c r="G43" s="83">
        <f t="shared" si="2"/>
        <v>15874000</v>
      </c>
    </row>
    <row r="44" spans="2:7" x14ac:dyDescent="0.25">
      <c r="B44" s="26" t="s">
        <v>18</v>
      </c>
      <c r="C44" s="68">
        <f>Summary!C177</f>
        <v>5728000</v>
      </c>
      <c r="D44" s="68">
        <f>Summary!D177</f>
        <v>246000</v>
      </c>
      <c r="E44" s="68">
        <f>Summary!E177</f>
        <v>432000</v>
      </c>
      <c r="F44" s="68">
        <f>Summary!F177</f>
        <v>2840000</v>
      </c>
      <c r="G44" s="83">
        <f t="shared" si="2"/>
        <v>9246000</v>
      </c>
    </row>
    <row r="45" spans="2:7" x14ac:dyDescent="0.25">
      <c r="B45" s="25"/>
      <c r="C45" s="68"/>
      <c r="D45" s="68"/>
      <c r="E45" s="68"/>
      <c r="F45" s="68"/>
      <c r="G45" s="83">
        <f t="shared" si="2"/>
        <v>0</v>
      </c>
    </row>
    <row r="46" spans="2:7" x14ac:dyDescent="0.25">
      <c r="B46" s="79" t="str">
        <f>Summary!A139</f>
        <v>Law School</v>
      </c>
      <c r="C46" s="68">
        <f>Summary!C155</f>
        <v>10699000</v>
      </c>
      <c r="D46" s="68">
        <f>Summary!D155</f>
        <v>87000</v>
      </c>
      <c r="E46" s="68">
        <f>Summary!E155</f>
        <v>0</v>
      </c>
      <c r="F46" s="68">
        <f>Summary!F155</f>
        <v>768000</v>
      </c>
      <c r="G46" s="83">
        <f t="shared" si="2"/>
        <v>11554000</v>
      </c>
    </row>
    <row r="47" spans="2:7" x14ac:dyDescent="0.25">
      <c r="B47" s="80" t="str">
        <f>Summary!A117</f>
        <v>School of Library/Information Science</v>
      </c>
      <c r="C47" s="68">
        <f>Summary!C133</f>
        <v>1486000</v>
      </c>
      <c r="D47" s="68">
        <f>Summary!D133</f>
        <v>0</v>
      </c>
      <c r="E47" s="68">
        <f>Summary!E133</f>
        <v>1000</v>
      </c>
      <c r="F47" s="68">
        <f>Summary!F133</f>
        <v>3235000</v>
      </c>
      <c r="G47" s="83">
        <f t="shared" si="2"/>
        <v>4722000</v>
      </c>
    </row>
    <row r="48" spans="2:7" x14ac:dyDescent="0.25">
      <c r="B48" s="80" t="str">
        <f>Summary!A95</f>
        <v>School of Education</v>
      </c>
      <c r="C48" s="68">
        <f>Summary!C111</f>
        <v>4110000</v>
      </c>
      <c r="D48" s="68">
        <f>Summary!D111</f>
        <v>0</v>
      </c>
      <c r="E48" s="68">
        <f>Summary!E111</f>
        <v>5000</v>
      </c>
      <c r="F48" s="68">
        <f>Summary!F111</f>
        <v>2799000</v>
      </c>
      <c r="G48" s="83">
        <f t="shared" si="2"/>
        <v>6914000</v>
      </c>
    </row>
    <row r="49" spans="2:7" x14ac:dyDescent="0.25">
      <c r="B49" s="80" t="str">
        <f>Summary!A73</f>
        <v>School of Business</v>
      </c>
      <c r="C49" s="68">
        <f>Summary!C89</f>
        <v>6265000</v>
      </c>
      <c r="D49" s="68">
        <f>Summary!D89</f>
        <v>0</v>
      </c>
      <c r="E49" s="68">
        <f>Summary!E89</f>
        <v>0</v>
      </c>
      <c r="F49" s="68">
        <f>Summary!F89</f>
        <v>807000</v>
      </c>
      <c r="G49" s="83">
        <f t="shared" si="2"/>
        <v>7072000</v>
      </c>
    </row>
    <row r="50" spans="2:7" x14ac:dyDescent="0.25">
      <c r="B50" s="80" t="str">
        <f>Summary!A51</f>
        <v>College of Health &amp; Sciences</v>
      </c>
      <c r="C50" s="68">
        <f>Summary!C67</f>
        <v>14356000</v>
      </c>
      <c r="D50" s="68">
        <f>Summary!D67</f>
        <v>0</v>
      </c>
      <c r="E50" s="68">
        <f>Summary!E67</f>
        <v>150000</v>
      </c>
      <c r="F50" s="68">
        <f>Summary!F67</f>
        <v>4700000</v>
      </c>
      <c r="G50" s="83">
        <f t="shared" si="2"/>
        <v>19206000</v>
      </c>
    </row>
    <row r="51" spans="2:7" x14ac:dyDescent="0.25">
      <c r="B51" s="80" t="str">
        <f>Summary!A29</f>
        <v>College of Arts, Social Sciences &amp; Humanities</v>
      </c>
      <c r="C51" s="68">
        <f>Summary!C45</f>
        <v>17509000</v>
      </c>
      <c r="D51" s="68">
        <f>Summary!D45</f>
        <v>0</v>
      </c>
      <c r="E51" s="68">
        <f>Summary!E45</f>
        <v>6000</v>
      </c>
      <c r="F51" s="68">
        <f>Summary!F45</f>
        <v>8129000</v>
      </c>
      <c r="G51" s="83">
        <f t="shared" si="2"/>
        <v>25644000</v>
      </c>
    </row>
    <row r="52" spans="2:7" x14ac:dyDescent="0.25">
      <c r="C52" s="24"/>
      <c r="D52" s="24"/>
      <c r="E52" s="24"/>
      <c r="F52" s="24"/>
      <c r="G52" s="23"/>
    </row>
    <row r="53" spans="2:7" x14ac:dyDescent="0.25">
      <c r="C53" s="24"/>
      <c r="D53" s="24"/>
      <c r="E53" s="24"/>
      <c r="F53" s="24"/>
      <c r="G53" s="23"/>
    </row>
    <row r="54" spans="2:7" x14ac:dyDescent="0.25">
      <c r="C54" s="70"/>
      <c r="D54" s="24"/>
      <c r="E54" s="24"/>
      <c r="F54" s="24"/>
      <c r="G54" s="23"/>
    </row>
    <row r="55" spans="2:7" x14ac:dyDescent="0.25">
      <c r="B55" s="71"/>
      <c r="C55" s="72"/>
      <c r="D55" s="24"/>
      <c r="E55" s="24"/>
      <c r="F55" s="24"/>
      <c r="G55" s="23"/>
    </row>
    <row r="56" spans="2:7" x14ac:dyDescent="0.25">
      <c r="B56" s="71"/>
      <c r="C56" s="72"/>
    </row>
    <row r="57" spans="2:7" x14ac:dyDescent="0.25">
      <c r="B57" s="71"/>
      <c r="C57" s="72"/>
    </row>
    <row r="58" spans="2:7" x14ac:dyDescent="0.25">
      <c r="B58" s="71"/>
      <c r="C58" s="72"/>
    </row>
    <row r="59" spans="2:7" x14ac:dyDescent="0.25">
      <c r="B59" s="71"/>
      <c r="C59" s="72"/>
    </row>
    <row r="60" spans="2:7" x14ac:dyDescent="0.25">
      <c r="B60" s="71"/>
      <c r="C60" s="72"/>
    </row>
    <row r="61" spans="2:7" x14ac:dyDescent="0.25">
      <c r="B61" s="71"/>
      <c r="C61" s="72"/>
    </row>
    <row r="62" spans="2:7" x14ac:dyDescent="0.25">
      <c r="B62" s="71"/>
      <c r="C62" s="72"/>
    </row>
    <row r="63" spans="2:7" x14ac:dyDescent="0.25">
      <c r="B63" s="71"/>
      <c r="C63" s="72"/>
    </row>
    <row r="64" spans="2:7" x14ac:dyDescent="0.25">
      <c r="B64" s="71"/>
      <c r="C64" s="72"/>
    </row>
    <row r="65" spans="2:3" x14ac:dyDescent="0.25">
      <c r="B65" s="71"/>
      <c r="C65" s="72"/>
    </row>
    <row r="66" spans="2:3" x14ac:dyDescent="0.25">
      <c r="B66" s="71"/>
      <c r="C66" s="72"/>
    </row>
    <row r="67" spans="2:3" x14ac:dyDescent="0.25">
      <c r="B67" s="71"/>
      <c r="C67" s="72"/>
    </row>
    <row r="68" spans="2:3" x14ac:dyDescent="0.25">
      <c r="B68" s="71"/>
      <c r="C68" s="72"/>
    </row>
    <row r="69" spans="2:3" x14ac:dyDescent="0.25">
      <c r="B69" s="71"/>
      <c r="C69" s="72"/>
    </row>
    <row r="70" spans="2:3" x14ac:dyDescent="0.25">
      <c r="B70" s="71"/>
      <c r="C70" s="72"/>
    </row>
    <row r="71" spans="2:3" x14ac:dyDescent="0.25">
      <c r="B71" s="71"/>
      <c r="C71" s="72"/>
    </row>
    <row r="72" spans="2:3" x14ac:dyDescent="0.25">
      <c r="B72" s="71"/>
      <c r="C72" s="72"/>
    </row>
    <row r="73" spans="2:3" x14ac:dyDescent="0.25">
      <c r="B73" s="71"/>
      <c r="C73" s="72"/>
    </row>
    <row r="74" spans="2:3" x14ac:dyDescent="0.25">
      <c r="B74" s="71"/>
      <c r="C74" s="72"/>
    </row>
    <row r="75" spans="2:3" x14ac:dyDescent="0.25">
      <c r="B75" s="71"/>
      <c r="C75" s="72"/>
    </row>
    <row r="76" spans="2:3" x14ac:dyDescent="0.25">
      <c r="B76" s="71"/>
      <c r="C76" s="72"/>
    </row>
    <row r="77" spans="2:3" x14ac:dyDescent="0.25">
      <c r="B77" s="71"/>
      <c r="C77" s="72"/>
    </row>
    <row r="78" spans="2:3" x14ac:dyDescent="0.25">
      <c r="B78" s="71"/>
      <c r="C78" s="72"/>
    </row>
    <row r="79" spans="2:3" x14ac:dyDescent="0.25">
      <c r="B79" s="71"/>
      <c r="C79" s="72"/>
    </row>
  </sheetData>
  <mergeCells count="2">
    <mergeCell ref="A1:G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6"/>
  <sheetViews>
    <sheetView topLeftCell="A4" zoomScale="85" zoomScaleNormal="85" workbookViewId="0">
      <selection activeCell="A2" sqref="A2"/>
    </sheetView>
  </sheetViews>
  <sheetFormatPr defaultRowHeight="15" x14ac:dyDescent="0.25"/>
  <cols>
    <col min="1" max="1" width="13" style="6" customWidth="1"/>
    <col min="2" max="2" width="38.7109375" customWidth="1"/>
    <col min="3" max="6" width="19.5703125" customWidth="1"/>
    <col min="7" max="7" width="19.5703125" style="19" customWidth="1"/>
    <col min="8" max="8" width="12.28515625" bestFit="1" customWidth="1"/>
    <col min="9" max="9" width="55" customWidth="1"/>
    <col min="10" max="10" width="13.5703125" bestFit="1" customWidth="1"/>
    <col min="12" max="12" width="13.42578125" bestFit="1" customWidth="1"/>
    <col min="14" max="14" width="13.5703125" customWidth="1"/>
    <col min="15" max="15" width="13.42578125" bestFit="1" customWidth="1"/>
    <col min="16" max="16" width="10.7109375" bestFit="1" customWidth="1"/>
    <col min="17" max="17" width="11.5703125" bestFit="1" customWidth="1"/>
  </cols>
  <sheetData>
    <row r="1" spans="1:9" ht="45.75" customHeight="1" x14ac:dyDescent="0.25">
      <c r="A1" s="102" t="str">
        <f>CONCATENATE('Cover Page'!$A$1, " 
FY 2023-24 All-Funds Budget")</f>
        <v>North Carolina Central University 
FY 2023-24 All-Funds Budget</v>
      </c>
      <c r="B1" s="103"/>
      <c r="C1" s="103"/>
      <c r="D1" s="103"/>
      <c r="E1" s="103"/>
      <c r="F1" s="103"/>
      <c r="G1" s="103"/>
    </row>
    <row r="2" spans="1:9" ht="45" customHeight="1" x14ac:dyDescent="0.25">
      <c r="C2" s="5" t="s">
        <v>0</v>
      </c>
      <c r="D2" s="5" t="s">
        <v>32</v>
      </c>
      <c r="E2" s="5" t="s">
        <v>86</v>
      </c>
      <c r="F2" s="5" t="s">
        <v>28</v>
      </c>
      <c r="G2" s="16" t="s">
        <v>16</v>
      </c>
      <c r="I2" s="94" t="s">
        <v>95</v>
      </c>
    </row>
    <row r="3" spans="1:9" x14ac:dyDescent="0.25">
      <c r="A3" s="6" t="s">
        <v>1</v>
      </c>
      <c r="B3" t="s">
        <v>2</v>
      </c>
      <c r="C3" s="93">
        <f>MROUND('Budget Template'!C624,1000)</f>
        <v>142136000</v>
      </c>
      <c r="D3" s="93">
        <v>0</v>
      </c>
      <c r="E3" s="93">
        <v>0</v>
      </c>
      <c r="F3" s="93">
        <v>0</v>
      </c>
      <c r="G3" s="17">
        <f t="shared" ref="G3:G10" si="0">SUM(C3:F3)</f>
        <v>142136000</v>
      </c>
      <c r="I3" s="14"/>
    </row>
    <row r="4" spans="1:9" x14ac:dyDescent="0.25">
      <c r="B4" t="s">
        <v>3</v>
      </c>
      <c r="C4" s="1">
        <f>MROUND('Budget Template'!C625,1000)</f>
        <v>0</v>
      </c>
      <c r="D4" s="1">
        <f>D30+D52+D74+D96+D118+D140+D162+D184+D206+D228+D250+D272+D294+D316+D338+D360+D382+D404+D428+D454+D480+D506+D532+D556+MROUND('Budget Template'!D628,1000)+MROUND('Budget Template'!D652,-1000)</f>
        <v>11160000</v>
      </c>
      <c r="E4" s="1">
        <f>E30+E52+E74+E96+E118+E140+E162+E184+E206+E228+E250+E272+E294+E316+E338+E360+E382+E404+E428+E454+E480+E506+E532+E556+MROUND('Budget Template'!E628,1000)+MROUND('Budget Template'!E652,-1000)</f>
        <v>0</v>
      </c>
      <c r="F4" s="1">
        <f>F30+F52+F74+F96+F118+F140+F162+F184+F206+F228+F250+F272+F294+F316+F338+F360+F382+F404+F428+F454+F480+F506+F532+F556+MROUND('Budget Template'!F628,1000)+MROUND('Budget Template'!F652,-1000)</f>
        <v>6892000</v>
      </c>
      <c r="G4" s="17">
        <f t="shared" si="0"/>
        <v>18052000</v>
      </c>
      <c r="I4" s="14"/>
    </row>
    <row r="5" spans="1:9" x14ac:dyDescent="0.25">
      <c r="B5" s="62" t="s">
        <v>67</v>
      </c>
      <c r="C5" s="85">
        <f>-MROUND('Budget Template'!J222,1000)</f>
        <v>-2724000</v>
      </c>
      <c r="D5" s="85">
        <f>-MROUND('Budget Template'!J223,1000)</f>
        <v>-5503000</v>
      </c>
      <c r="E5" s="85">
        <v>0</v>
      </c>
      <c r="F5" s="85">
        <f>-MROUND('Budget Template'!J224,1000)</f>
        <v>-30194000</v>
      </c>
      <c r="G5" s="86">
        <f t="shared" si="0"/>
        <v>-38421000</v>
      </c>
      <c r="I5" s="14"/>
    </row>
    <row r="6" spans="1:9" x14ac:dyDescent="0.25">
      <c r="B6" t="s">
        <v>4</v>
      </c>
      <c r="C6" s="1">
        <f>C31+C53+C75+C97+C119+C141+C163+C185+C207+C229+C251+C273+C295+C317+C339+C361+C383+C405+C429+C455+C481+C507+C533+C557+MROUND('Budget Template'!C629,1000)+MROUND('Budget Template'!C653,-1000)</f>
        <v>0</v>
      </c>
      <c r="D6" s="1">
        <f>D31+D53+D75+D97+D119+D141+D163+D185+D207+D229+D251+D273+D295+D317+D339+D361+D383+D405+D429+D455+D481+D507+D533+D557+MROUND('Budget Template'!D629,1000)+MROUND('Budget Template'!D653,-1000)</f>
        <v>54949000</v>
      </c>
      <c r="E6" s="1">
        <f>E31+E53+E75+E97+E119+E141+E163+E185+E207+E229+E251+E273+E295+E317+E339+E361+E383+E405+E429+E455+E481+E507+E533+E557+MROUND('Budget Template'!E629,1000)+MROUND('Budget Template'!E653,-1000)</f>
        <v>0</v>
      </c>
      <c r="F6" s="1">
        <f>F31+F53+F75+F97+F119+F141+F163+F185+F207+F229+F251+F273+F295+F317+F339+F361+F383+F405+F429+F455+F481+F507+F533+F557+MROUND('Budget Template'!F629,1000)+MROUND('Budget Template'!F653,-1000)</f>
        <v>1309000</v>
      </c>
      <c r="G6" s="17">
        <f t="shared" si="0"/>
        <v>56258000</v>
      </c>
      <c r="I6" s="14"/>
    </row>
    <row r="7" spans="1:9" x14ac:dyDescent="0.25">
      <c r="B7" t="s">
        <v>30</v>
      </c>
      <c r="C7" s="1">
        <f>C32+C54+C76+C98+C120+C142+C164+C186+C208+C230+C252+C274+C296+C318+C340+C362+C384+C406+C430+C456+C482+C508+C534+C558+MROUND('Budget Template'!C630,1000)+MROUND('Budget Template'!C654,-1000)</f>
        <v>0</v>
      </c>
      <c r="D7" s="1">
        <f>D32+D54+D76+D98+D120+D142+D164+D186+D208+D230+D252+D274+D296+D318+D340+D362+D384+D406+D430+D456+D482+D508+D534+D558+MROUND('Budget Template'!D630,1000)+MROUND('Budget Template'!D654,-1000)</f>
        <v>0</v>
      </c>
      <c r="E7" s="1">
        <f>E32+E54+E76+E98+E120+E142+E164+E186+E208+E230+E252+E274+E296+E318+E340+E362+E384+E406+E430+E456+E482+E508+E534+E558+MROUND('Budget Template'!E630,1000)+MROUND('Budget Template'!E654,-1000)</f>
        <v>0</v>
      </c>
      <c r="F7" s="1">
        <f>F32+F54+F76+F98+F120+F142+F164+F186+F208+F230+F252+F274+F296+F318+F340+F362+F384+F406+F430+F456+F482+F508+F534+F558+MROUND('Budget Template'!F630,1000)+MROUND('Budget Template'!F654,-1000)</f>
        <v>0</v>
      </c>
      <c r="G7" s="17">
        <f t="shared" si="0"/>
        <v>0</v>
      </c>
      <c r="I7" s="14"/>
    </row>
    <row r="8" spans="1:9" x14ac:dyDescent="0.25">
      <c r="B8" t="s">
        <v>5</v>
      </c>
      <c r="C8" s="1">
        <f>C33+C55+C77+C99+C121+C143+C165+C187+C209+C231+C253+C275+C297+C319+C341+C363+C385+C407+C431+C457+C483+C509+C535+C559+MROUND('Budget Template'!C631,1000)+MROUND('Budget Template'!C655,-1000)</f>
        <v>0</v>
      </c>
      <c r="D8" s="1">
        <f>D33+D55+D77+D99+D121+D143+D165+D187+D209+D231+D253+D275+D297+D319+D341+D363+D385+D407+D431+D457+D483+D509+D535+D559+MROUND('Budget Template'!D631,1000)+MROUND('Budget Template'!D655,-1000)</f>
        <v>0</v>
      </c>
      <c r="E8" s="1">
        <f>E33+E55+E77+E99+E121+E143+E165+E187+E209+E231+E253+E275+E297+E319+E341+E363+E385+E407+E431+E457+E483+E509+E535+E559+MROUND('Budget Template'!E631,1000)+MROUND('Budget Template'!E655,-1000)</f>
        <v>4823000</v>
      </c>
      <c r="F8" s="1">
        <f>F33+F55+F77+F99+F121+F143+F165+F187+F209+F231+F253+F275+F297+F319+F341+F363+F385+F407+F431+F457+F483+F509+F535+F559+MROUND('Budget Template'!F631,1000)+MROUND('Budget Template'!F655,-1000)</f>
        <v>32555000</v>
      </c>
      <c r="G8" s="17">
        <f t="shared" si="0"/>
        <v>37378000</v>
      </c>
      <c r="I8" s="14"/>
    </row>
    <row r="9" spans="1:9" x14ac:dyDescent="0.25">
      <c r="B9" t="s">
        <v>6</v>
      </c>
      <c r="C9" s="1">
        <f>C34+C56+C78+C100+C122+C144+C166+C188+C210+C232+C254+C276+C298+C320+C342+C364+C386+C408+C432+C458+C484+C510+C536+C560+MROUND('Budget Template'!C632,1000)+MROUND('Budget Template'!C656,-1000)</f>
        <v>0</v>
      </c>
      <c r="D9" s="1">
        <f>D34+D56+D78+D100+D122+D144+D166+D188+D210+D232+D254+D276+D298+D320+D342+D364+D386+D408+D432+D458+D484+D510+D536+D560+MROUND('Budget Template'!D632,1000)+MROUND('Budget Template'!D656,-1000)</f>
        <v>500000</v>
      </c>
      <c r="E9" s="1">
        <f>E34+E56+E78+E100+E122+E144+E166+E188+E210+E232+E254+E276+E298+E320+E342+E364+E386+E408+E432+E458+E484+E510+E536+E560+MROUND('Budget Template'!E632,1000)+MROUND('Budget Template'!E656,-1000)</f>
        <v>0</v>
      </c>
      <c r="F9" s="1">
        <f>F34+F56+F78+F100+F122+F144+F166+F188+F210+F232+F254+F276+F298+F320+F342+F364+F386+F408+F432+F458+F484+F510+F536+F560+MROUND('Budget Template'!F632,1000)+MROUND('Budget Template'!F656,-1000)</f>
        <v>0</v>
      </c>
      <c r="G9" s="17">
        <f t="shared" si="0"/>
        <v>500000</v>
      </c>
      <c r="I9" s="14"/>
    </row>
    <row r="10" spans="1:9" x14ac:dyDescent="0.25">
      <c r="A10" s="7"/>
      <c r="B10" s="2" t="s">
        <v>7</v>
      </c>
      <c r="C10" s="1">
        <f>C35+C57+C79+C101+C123+C145+C167+C189+C211+C233+C255+C277+C299+C321+C343+C365+C387+C409+C433+C459+C485+C511+C537+C561+MROUND('Budget Template'!C633,1000)+MROUND('Budget Template'!C657,-1000)</f>
        <v>1333000</v>
      </c>
      <c r="D10" s="1">
        <f>D35+D57+D79+D101+D123+D145+D167+D189+D211+D233+D255+D277+D299+D321+D343+D365+D387+D409+D433+D459+D485+D511+D537+D561+MROUND('Budget Template'!D633,1000)+MROUND('Budget Template'!D657,-1000)</f>
        <v>2976000</v>
      </c>
      <c r="E10" s="1">
        <f>E35+E57+E79+E101+E123+E145+E167+E189+E211+E233+E255+E277+E299+E321+E343+E365+E387+E409+E433+E459+E485+E511+E537+E561+MROUND('Budget Template'!E633,1000)+MROUND('Budget Template'!E657,-1000)</f>
        <v>0</v>
      </c>
      <c r="F10" s="1">
        <f>F35+F57+F79+F101+F123+F145+F167+F189+F211+F233+F255+F277+F299+F321+F343+F365+F387+F409+F433+F459+F485+F511+F537+F561+MROUND('Budget Template'!F633,1000)+MROUND('Budget Template'!F657,-1000)</f>
        <v>48406000</v>
      </c>
      <c r="G10" s="17">
        <f t="shared" si="0"/>
        <v>52715000</v>
      </c>
      <c r="I10" s="14"/>
    </row>
    <row r="11" spans="1:9" x14ac:dyDescent="0.25">
      <c r="A11" s="58" t="s">
        <v>8</v>
      </c>
      <c r="B11" s="59"/>
      <c r="C11" s="60">
        <f>SUM(C3:C10)</f>
        <v>140745000</v>
      </c>
      <c r="D11" s="60">
        <f>SUM(D3:D10)</f>
        <v>64082000</v>
      </c>
      <c r="E11" s="60">
        <f>SUM(E3:E10)</f>
        <v>4823000</v>
      </c>
      <c r="F11" s="60">
        <f>SUM(F3:F10)</f>
        <v>58968000</v>
      </c>
      <c r="G11" s="61">
        <f>SUM(G3:G10)</f>
        <v>268618000</v>
      </c>
      <c r="I11" s="14"/>
    </row>
    <row r="12" spans="1:9" x14ac:dyDescent="0.25">
      <c r="C12" s="1"/>
      <c r="D12" s="1"/>
      <c r="E12" s="1"/>
      <c r="F12" s="1"/>
      <c r="G12" s="17"/>
      <c r="I12" s="14"/>
    </row>
    <row r="13" spans="1:9" x14ac:dyDescent="0.25">
      <c r="A13" s="6" t="s">
        <v>9</v>
      </c>
      <c r="B13" t="s">
        <v>10</v>
      </c>
      <c r="C13" s="1">
        <f>C38+C60+C82+C104+C126+C148+C170+C192+C214+C236+C258+C280+C302+C324+C346+C368+C390+C412+C436+C462+C488+C514+C540+C564+MROUND('Budget Template'!C636,1000)+MROUND('Budget Template'!C660,-1000)</f>
        <v>86601000</v>
      </c>
      <c r="D13" s="1">
        <f>D38+D60+D82+D104+D126+D148+D170+D192+D214+D236+D258+D280+D302+D324+D346+D368+D390+D412+D436+D462+D488+D514+D540+D564+MROUND('Budget Template'!D636,1000)+MROUND('Budget Template'!D660,-1000)</f>
        <v>13725000</v>
      </c>
      <c r="E13" s="1">
        <f>E38+E60+E82+E104+E126+E148+E170+E192+E214+E236+E258+E280+E302+E324+E346+E368+E390+E412+E436+E462+E488+E514+E540+E564+MROUND('Budget Template'!E636,1000)+MROUND('Budget Template'!E660,-1000)</f>
        <v>913000</v>
      </c>
      <c r="F13" s="1">
        <f>F38+F60+F82+F104+F126+F148+F170+F192+F214+F236+F258+F280+F302+F324+F346+F368+F390+F412+F436+F462+F488+F514+F540+F564+MROUND('Budget Template'!F636,1000)+MROUND('Budget Template'!F660,-1000)</f>
        <v>2812000</v>
      </c>
      <c r="G13" s="17">
        <f>SUM(C13:F13)</f>
        <v>104051000</v>
      </c>
      <c r="I13" s="14"/>
    </row>
    <row r="14" spans="1:9" x14ac:dyDescent="0.25">
      <c r="B14" t="s">
        <v>11</v>
      </c>
      <c r="C14" s="1">
        <f>C39+C61+C83+C105+C127+C149+C171+C193+C215+C237+C259+C281+C303+C325+C347+C369+C391+C413+C437+C463+C489+C515+C541+C565+MROUND('Budget Template'!C637,1000)+MROUND('Budget Template'!C661,-1000)</f>
        <v>19346000</v>
      </c>
      <c r="D14" s="1">
        <f>D39+D61+D83+D105+D127+D149+D171+D193+D215+D237+D259+D281+D303+D325+D347+D369+D391+D413+D437+D463+D489+D515+D541+D565+MROUND('Budget Template'!D637,1000)+MROUND('Budget Template'!D661,-1000)</f>
        <v>5105000</v>
      </c>
      <c r="E14" s="1">
        <f>E39+E61+E83+E105+E127+E149+E171+E193+E215+E237+E259+E281+E303+E325+E347+E369+E391+E413+E437+E463+E489+E515+E541+E565+MROUND('Budget Template'!E637,1000)+MROUND('Budget Template'!E661,-1000)</f>
        <v>335000</v>
      </c>
      <c r="F14" s="1">
        <f>F39+F61+F83+F105+F127+F149+F171+F193+F215+F237+F259+F281+F303+F325+F347+F369+F391+F413+F437+F463+F489+F515+F541+F565+MROUND('Budget Template'!F637,1000)+MROUND('Budget Template'!F661,-1000)</f>
        <v>857000</v>
      </c>
      <c r="G14" s="17">
        <f t="shared" ref="G14:G20" si="1">SUM(C14:F14)</f>
        <v>25643000</v>
      </c>
      <c r="I14" s="14"/>
    </row>
    <row r="15" spans="1:9" x14ac:dyDescent="0.25">
      <c r="B15" t="s">
        <v>92</v>
      </c>
      <c r="C15" s="1">
        <f>C40+C62+C84+C106+C128+C150+C172+C194+C216+C238+C260+C282+C304+C326+C348+C370+C392+C414+C438+C464+C490+C516+C542+C566+MROUND('Budget Template'!C638,1000)+MROUND('Budget Template'!C662,-1000)</f>
        <v>15407000</v>
      </c>
      <c r="D15" s="1">
        <f>D40+D62+D84+D106+D128+D150+D172+D194+D216+D238+D260+D282+D304+D326+D348+D370+D392+D414+D438+D464+D490+D516+D542+D566+MROUND('Budget Template'!D638,1000)+MROUND('Budget Template'!D662,-1000)</f>
        <v>38275000</v>
      </c>
      <c r="E15" s="1">
        <f>E40+E62+E84+E106+E128+E150+E172+E194+E216+E238+E260+E282+E304+E326+E348+E370+E392+E414+E438+E464+E490+E516+E542+E566+MROUND('Budget Template'!E638,1000)+MROUND('Budget Template'!E662,-1000)</f>
        <v>3011000</v>
      </c>
      <c r="F15" s="1">
        <f>F40+F62+F84+F106+F128+F150+F172+F194+F216+F238+F260+F282+F304+F326+F348+F370+F392+F414+F438+F464+F490+F516+F542+F566+MROUND('Budget Template'!F638,1000)+MROUND('Budget Template'!F662,-1000)</f>
        <v>38882000</v>
      </c>
      <c r="G15" s="17">
        <f t="shared" si="1"/>
        <v>95575000</v>
      </c>
      <c r="I15" s="14"/>
    </row>
    <row r="16" spans="1:9" x14ac:dyDescent="0.25">
      <c r="B16" t="s">
        <v>13</v>
      </c>
      <c r="C16" s="1">
        <f>C41+C63+C85+C107+C129+C151+C173+C195+C217+C239+C261+C283+C305+C327+C349+C371+C393+C415+C439+C465+C491+C517+C543+C567+MROUND('Budget Template'!C639,1000)+MROUND('Budget Template'!C663,-1000)</f>
        <v>7105000</v>
      </c>
      <c r="D16" s="1">
        <f>D41+D63+D85+D107+D129+D151+D173+D195+D217+D239+D261+D283+D305+D327+D349+D371+D393+D415+D439+D465+D491+D517+D543+D567+MROUND('Budget Template'!D639,1000)+MROUND('Budget Template'!D663,-1000)</f>
        <v>4400000</v>
      </c>
      <c r="E16" s="1">
        <f>E41+E63+E85+E107+E129+E151+E173+E195+E217+E239+E261+E283+E305+E327+E349+E371+E393+E415+E439+E465+E491+E517+E543+E567+MROUND('Budget Template'!E639,1000)+MROUND('Budget Template'!E663,-1000)</f>
        <v>0</v>
      </c>
      <c r="F16" s="1">
        <f>F41+F63+F85+F107+F129+F151+F173+F195+F217+F239+F261+F283+F305+F327+F349+F371+F393+F415+F439+F465+F491+F517+F543+F567+MROUND('Budget Template'!F639,1000)+MROUND('Budget Template'!F663,-1000)</f>
        <v>40000</v>
      </c>
      <c r="G16" s="17">
        <f t="shared" si="1"/>
        <v>11545000</v>
      </c>
      <c r="I16" s="14"/>
    </row>
    <row r="17" spans="1:9" x14ac:dyDescent="0.25">
      <c r="B17" s="62" t="s">
        <v>67</v>
      </c>
      <c r="C17" s="85">
        <f>-MROUND('Budget Template'!J222,1000)</f>
        <v>-2724000</v>
      </c>
      <c r="D17" s="85">
        <f>-MROUND('Budget Template'!J223,1000)</f>
        <v>-5503000</v>
      </c>
      <c r="E17" s="85">
        <v>0</v>
      </c>
      <c r="F17" s="85">
        <f>-MROUND('Budget Template'!J224,1000)</f>
        <v>-30194000</v>
      </c>
      <c r="G17" s="86">
        <f t="shared" si="1"/>
        <v>-38421000</v>
      </c>
      <c r="I17" s="14"/>
    </row>
    <row r="18" spans="1:9" x14ac:dyDescent="0.25">
      <c r="B18" t="s">
        <v>29</v>
      </c>
      <c r="C18" s="1">
        <f>C42+C64+C86+C108+C130+C152+C174+C196+C218+C240+C262+C284+C306+C328+C350+C372+C394+C416+C440+C466+C492+C518+C544+C568+MROUND('Budget Template'!C640,1000)+MROUND('Budget Template'!C664,-1000)</f>
        <v>0</v>
      </c>
      <c r="D18" s="1">
        <f>D42+D64+D86+D108+D130+D152+D174+D196+D218+D240+D262+D284+D306+D328+D350+D372+D394+D416+D440+D466+D492+D518+D544+D568+MROUND('Budget Template'!D640,1000)+MROUND('Budget Template'!D664,-1000)</f>
        <v>5135000</v>
      </c>
      <c r="E18" s="1">
        <f>E42+E64+E86+E108+E130+E152+E174+E196+E218+E240+E262+E284+E306+E328+E350+E372+E394+E416+E440+E466+E492+E518+E544+E568+MROUND('Budget Template'!E640,1000)+MROUND('Budget Template'!E664,-1000)</f>
        <v>0</v>
      </c>
      <c r="F18" s="1">
        <f>F42+F64+F86+F108+F130+F152+F174+F196+F218+F240+F262+F284+F306+F328+F350+F372+F394+F416+F440+F466+F492+F518+F544+F568+MROUND('Budget Template'!F640,1000)+MROUND('Budget Template'!F664,-1000)</f>
        <v>0</v>
      </c>
      <c r="G18" s="17">
        <f t="shared" si="1"/>
        <v>5135000</v>
      </c>
      <c r="I18" s="14"/>
    </row>
    <row r="19" spans="1:9" x14ac:dyDescent="0.25">
      <c r="B19" t="s">
        <v>12</v>
      </c>
      <c r="C19" s="1">
        <f>C43+C65+C87+C109+C131+C153+C175+C197+C219+C241+C263+C285+C307+C329+C351+C373+C395+C417+C441+C467+C493+C519+C545+C569+MROUND('Budget Template'!C641,1000)+MROUND('Budget Template'!C665,-1000)</f>
        <v>4969000</v>
      </c>
      <c r="D19" s="1">
        <f>D43+D65+D87+D109+D131+D153+D175+D197+D219+D241+D263+D285+D307+D329+D351+D373+D395+D417+D441+D467+D493+D519+D545+D569+MROUND('Budget Template'!D641,1000)+MROUND('Budget Template'!D665,-1000)</f>
        <v>591000</v>
      </c>
      <c r="E19" s="1">
        <f>E43+E65+E87+E109+E131+E153+E175+E197+E219+E241+E263+E285+E307+E329+E351+E373+E395+E417+E441+E467+E493+E519+E545+E569+MROUND('Budget Template'!E641,1000)+MROUND('Budget Template'!E665,-1000)</f>
        <v>0</v>
      </c>
      <c r="F19" s="1">
        <f>F43+F65+F87+F109+F131+F153+F175+F197+F219+F241+F263+F285+F307+F329+F351+F373+F395+F417+F441+F467+F493+F519+F545+F569+MROUND('Budget Template'!F641,1000)+MROUND('Budget Template'!F665,-1000)</f>
        <v>0</v>
      </c>
      <c r="G19" s="17">
        <f t="shared" si="1"/>
        <v>5560000</v>
      </c>
      <c r="I19" s="14"/>
    </row>
    <row r="20" spans="1:9" x14ac:dyDescent="0.25">
      <c r="B20" t="s">
        <v>14</v>
      </c>
      <c r="C20" s="1">
        <f>C44+C66+C88+C110+C132+C154+C176+C198+C220+C242+C264+C286+C308+C330+C352+C374+C396+C418+C442+C468+C494+C520+C546+C570+MROUND('Budget Template'!C642,1000)+MROUND('Budget Template'!C666,-1000)</f>
        <v>376000</v>
      </c>
      <c r="D20" s="1">
        <f>D44+D66+D88+D110+D132+D154+D176+D198+D220+D242+D264+D286+D308+D330+D352+D374+D396+D418+D442+D468+D494+D520+D546+D570+MROUND('Budget Template'!D642,1000)+MROUND('Budget Template'!D666,-1000)</f>
        <v>342000</v>
      </c>
      <c r="E20" s="1">
        <f>E44+E66+E88+E110+E132+E154+E176+E198+E220+E242+E264+E286+E308+E330+E352+E374+E396+E418+E442+E468+E494+E520+E546+E570+MROUND('Budget Template'!E642,1000)+MROUND('Budget Template'!E666,-1000)</f>
        <v>217000</v>
      </c>
      <c r="F20" s="1">
        <f>F44+F66+F88+F110+F132+F154+F176+F198+F220+F242+F264+F286+F308+F330+F352+F374+F396+F418+F442+F468+F494+F520+F546+F570+MROUND('Budget Template'!F642,1000)+MROUND('Budget Template'!F666,-1000)</f>
        <v>45423000</v>
      </c>
      <c r="G20" s="17">
        <f t="shared" si="1"/>
        <v>46358000</v>
      </c>
      <c r="I20" s="14"/>
    </row>
    <row r="21" spans="1:9" x14ac:dyDescent="0.25">
      <c r="A21" s="58" t="s">
        <v>15</v>
      </c>
      <c r="B21" s="59"/>
      <c r="C21" s="60">
        <f>SUM(C13:C20)</f>
        <v>131080000</v>
      </c>
      <c r="D21" s="60">
        <f>SUM(D13:D20)</f>
        <v>62070000</v>
      </c>
      <c r="E21" s="60">
        <f>SUM(E13:E20)</f>
        <v>4476000</v>
      </c>
      <c r="F21" s="60">
        <f>SUM(F13:F20)</f>
        <v>57820000</v>
      </c>
      <c r="G21" s="61">
        <f>SUM(G13:G20)</f>
        <v>255446000</v>
      </c>
      <c r="I21" s="14"/>
    </row>
    <row r="23" spans="1:9" x14ac:dyDescent="0.25">
      <c r="A23" s="58" t="s">
        <v>36</v>
      </c>
      <c r="B23" s="59"/>
      <c r="C23" s="60">
        <f>C47+C69+C91+C113+C135+C157+C179+C201+C223+C245+C267+C289+C311+C333+C355+C377+C399+C421+C445+C471+C497+C523+C549+C573+MROUND('Budget Template'!C648,1000)+MROUND('Budget Template'!C672,-1000)</f>
        <v>577000</v>
      </c>
      <c r="D23" s="60">
        <f>D47+D69+D91+D113+D135+D157+D179+D201+D223+D245+D267+D289+D311+D333+D355+D377+D399+D421+D445+D471+D497+D523+D549+D573+MROUND('Budget Template'!D648,1000)+MROUND('Budget Template'!D672,-1000)</f>
        <v>-2584000</v>
      </c>
      <c r="E23" s="60">
        <f>E47+E69+E91+E113+E135+E157+E179+E201+E223+E245+E267+E289+E311+E333+E355+E377+E399+E421+E445+E471+E497+E523+E549+E573+MROUND('Budget Template'!E648,1000)+MROUND('Budget Template'!E672,-1000)</f>
        <v>0</v>
      </c>
      <c r="F23" s="60">
        <f>F47+F69+F91+F113+F135+F157+F179+F201+F223+F245+F267+F289+F311+F333+F355+F377+F399+F421+F445+F471+F497+F523+F549+F573+MROUND('Budget Template'!F648,1000)+MROUND('Budget Template'!F672,-1000)</f>
        <v>0</v>
      </c>
      <c r="G23" s="61">
        <f>SUM(C23:F23)</f>
        <v>-2007000</v>
      </c>
      <c r="I23" s="14"/>
    </row>
    <row r="24" spans="1:9" x14ac:dyDescent="0.25">
      <c r="C24" s="15"/>
      <c r="D24" s="15"/>
      <c r="E24" s="15"/>
      <c r="F24" s="15"/>
      <c r="G24" s="20"/>
      <c r="I24" s="14"/>
    </row>
    <row r="25" spans="1:9" ht="15.75" thickBot="1" x14ac:dyDescent="0.3">
      <c r="A25" s="8" t="s">
        <v>66</v>
      </c>
      <c r="B25" s="3"/>
      <c r="C25" s="95"/>
      <c r="D25" s="4">
        <f>D11-D21+D23</f>
        <v>-572000</v>
      </c>
      <c r="E25" s="4">
        <f>E11-E21+E23</f>
        <v>347000</v>
      </c>
      <c r="F25" s="4">
        <f>F11-F21+F23</f>
        <v>1148000</v>
      </c>
      <c r="G25" s="18">
        <f>SUM(C25:F25)</f>
        <v>923000</v>
      </c>
      <c r="I25" s="14"/>
    </row>
    <row r="26" spans="1:9" ht="15.75" thickTop="1" x14ac:dyDescent="0.25"/>
    <row r="27" spans="1:9" ht="42" customHeight="1" x14ac:dyDescent="0.25">
      <c r="A27" s="102" t="str">
        <f>CONCATENATE('Cover Page'!$A$1, "- Unit Breakout"," 
FY 2023-24 All-Funds Budget")</f>
        <v>North Carolina Central University- Unit Breakout 
FY 2023-24 All-Funds Budget</v>
      </c>
      <c r="B27" s="103"/>
      <c r="C27" s="103"/>
      <c r="D27" s="103"/>
      <c r="E27" s="103"/>
      <c r="F27" s="103"/>
      <c r="G27" s="103"/>
    </row>
    <row r="29" spans="1:9" ht="30" x14ac:dyDescent="0.25">
      <c r="A29" s="9" t="s">
        <v>96</v>
      </c>
      <c r="B29" s="10"/>
      <c r="C29" s="11" t="s">
        <v>0</v>
      </c>
      <c r="D29" s="11" t="s">
        <v>32</v>
      </c>
      <c r="E29" s="11" t="s">
        <v>86</v>
      </c>
      <c r="F29" s="11" t="s">
        <v>28</v>
      </c>
      <c r="G29" s="21" t="s">
        <v>16</v>
      </c>
      <c r="I29" s="14"/>
    </row>
    <row r="30" spans="1:9" x14ac:dyDescent="0.25">
      <c r="A30" s="6" t="s">
        <v>1</v>
      </c>
      <c r="B30" t="s">
        <v>33</v>
      </c>
      <c r="C30" s="13">
        <f>MROUND('Budget Template'!C4,1000)</f>
        <v>19620000</v>
      </c>
      <c r="D30" s="13">
        <f>MROUND('Budget Template'!D4,1000)</f>
        <v>0</v>
      </c>
      <c r="E30" s="13">
        <f>MROUND('Budget Template'!E4,1000)</f>
        <v>0</v>
      </c>
      <c r="F30" s="13">
        <f>MROUND('Budget Template'!F4,1000)</f>
        <v>519000</v>
      </c>
      <c r="G30" s="17">
        <f t="shared" ref="G30:G35" si="2">SUM(C30:F30)</f>
        <v>20139000</v>
      </c>
      <c r="I30" s="14"/>
    </row>
    <row r="31" spans="1:9" x14ac:dyDescent="0.25">
      <c r="B31" t="s">
        <v>4</v>
      </c>
      <c r="C31" s="13">
        <f>MROUND('Budget Template'!C5,1000)</f>
        <v>0</v>
      </c>
      <c r="D31" s="13">
        <f>MROUND('Budget Template'!D5,1000)</f>
        <v>0</v>
      </c>
      <c r="E31" s="13">
        <f>MROUND('Budget Template'!E5,1000)</f>
        <v>0</v>
      </c>
      <c r="F31" s="13">
        <f>MROUND('Budget Template'!F5,1000)</f>
        <v>0</v>
      </c>
      <c r="G31" s="17">
        <f t="shared" si="2"/>
        <v>0</v>
      </c>
      <c r="I31" s="14"/>
    </row>
    <row r="32" spans="1:9" x14ac:dyDescent="0.25">
      <c r="B32" t="s">
        <v>30</v>
      </c>
      <c r="C32" s="13">
        <f>MROUND('Budget Template'!C6,1000)</f>
        <v>0</v>
      </c>
      <c r="D32" s="13">
        <f>MROUND('Budget Template'!D6,1000)</f>
        <v>0</v>
      </c>
      <c r="E32" s="13">
        <f>MROUND('Budget Template'!E6,1000)</f>
        <v>0</v>
      </c>
      <c r="F32" s="13">
        <f>MROUND('Budget Template'!F6,1000)</f>
        <v>0</v>
      </c>
      <c r="G32" s="17">
        <f t="shared" si="2"/>
        <v>0</v>
      </c>
      <c r="I32" s="14"/>
    </row>
    <row r="33" spans="1:9" x14ac:dyDescent="0.25">
      <c r="B33" t="s">
        <v>5</v>
      </c>
      <c r="C33" s="13">
        <f>MROUND('Budget Template'!C7,1000)</f>
        <v>0</v>
      </c>
      <c r="D33" s="13">
        <f>MROUND('Budget Template'!D7,1000)</f>
        <v>0</v>
      </c>
      <c r="E33" s="13">
        <f>MROUND('Budget Template'!E7,1000)</f>
        <v>0</v>
      </c>
      <c r="F33" s="13">
        <f>MROUND('Budget Template'!F7,1000)</f>
        <v>7312000</v>
      </c>
      <c r="G33" s="17">
        <f t="shared" si="2"/>
        <v>7312000</v>
      </c>
      <c r="I33" s="14"/>
    </row>
    <row r="34" spans="1:9" x14ac:dyDescent="0.25">
      <c r="B34" t="s">
        <v>6</v>
      </c>
      <c r="C34" s="13">
        <f>MROUND('Budget Template'!C8,1000)</f>
        <v>0</v>
      </c>
      <c r="D34" s="13">
        <f>MROUND('Budget Template'!D8,1000)</f>
        <v>0</v>
      </c>
      <c r="E34" s="13">
        <f>MROUND('Budget Template'!E8,1000)</f>
        <v>0</v>
      </c>
      <c r="F34" s="13">
        <f>MROUND('Budget Template'!F8,1000)</f>
        <v>0</v>
      </c>
      <c r="G34" s="17">
        <f t="shared" si="2"/>
        <v>0</v>
      </c>
      <c r="I34" s="14"/>
    </row>
    <row r="35" spans="1:9" x14ac:dyDescent="0.25">
      <c r="B35" s="2" t="s">
        <v>7</v>
      </c>
      <c r="C35" s="13">
        <f>MROUND('Budget Template'!C9,1000)</f>
        <v>0</v>
      </c>
      <c r="D35" s="13">
        <f>MROUND('Budget Template'!D9,1000)</f>
        <v>0</v>
      </c>
      <c r="E35" s="13">
        <f>MROUND('Budget Template'!E9,1000)</f>
        <v>0</v>
      </c>
      <c r="F35" s="13">
        <f>MROUND('Budget Template'!F9,1000)</f>
        <v>299000</v>
      </c>
      <c r="G35" s="17">
        <f t="shared" si="2"/>
        <v>299000</v>
      </c>
      <c r="I35" s="14"/>
    </row>
    <row r="36" spans="1:9" x14ac:dyDescent="0.25">
      <c r="A36" s="58" t="s">
        <v>8</v>
      </c>
      <c r="B36" s="59"/>
      <c r="C36" s="66">
        <f>SUM(C30:C35)</f>
        <v>19620000</v>
      </c>
      <c r="D36" s="66">
        <f>SUM(D30:D35)</f>
        <v>0</v>
      </c>
      <c r="E36" s="66">
        <f>SUM(E30:E35)</f>
        <v>0</v>
      </c>
      <c r="F36" s="66">
        <f>SUM(F30:F35)</f>
        <v>8130000</v>
      </c>
      <c r="G36" s="61">
        <f>SUM(G30:G35)</f>
        <v>27750000</v>
      </c>
      <c r="I36" s="14"/>
    </row>
    <row r="37" spans="1:9" x14ac:dyDescent="0.25">
      <c r="C37" s="1"/>
      <c r="D37" s="1"/>
      <c r="E37" s="1"/>
      <c r="F37" s="1"/>
      <c r="G37" s="17"/>
      <c r="I37" s="14"/>
    </row>
    <row r="38" spans="1:9" x14ac:dyDescent="0.25">
      <c r="A38" s="6" t="s">
        <v>9</v>
      </c>
      <c r="B38" t="s">
        <v>10</v>
      </c>
      <c r="C38" s="13">
        <f>MROUND('Budget Template'!C12,1000)</f>
        <v>13733000</v>
      </c>
      <c r="D38" s="13">
        <f>MROUND('Budget Template'!D12,1000)</f>
        <v>0</v>
      </c>
      <c r="E38" s="13">
        <f>MROUND('Budget Template'!E12,1000)</f>
        <v>0</v>
      </c>
      <c r="F38" s="13">
        <f>MROUND('Budget Template'!F12,1000)</f>
        <v>226000</v>
      </c>
      <c r="G38" s="17">
        <f>SUM(C38:F38)</f>
        <v>13959000</v>
      </c>
      <c r="I38" s="14"/>
    </row>
    <row r="39" spans="1:9" x14ac:dyDescent="0.25">
      <c r="B39" t="s">
        <v>11</v>
      </c>
      <c r="C39" s="13">
        <f>MROUND('Budget Template'!C13,1000)</f>
        <v>3287000</v>
      </c>
      <c r="D39" s="13">
        <f>MROUND('Budget Template'!D13,1000)</f>
        <v>0</v>
      </c>
      <c r="E39" s="13">
        <f>MROUND('Budget Template'!E13,1000)</f>
        <v>0</v>
      </c>
      <c r="F39" s="13">
        <f>MROUND('Budget Template'!F13,1000)</f>
        <v>68000</v>
      </c>
      <c r="G39" s="17">
        <f t="shared" ref="G39:G44" si="3">SUM(C39:F39)</f>
        <v>3355000</v>
      </c>
      <c r="I39" s="14"/>
    </row>
    <row r="40" spans="1:9" x14ac:dyDescent="0.25">
      <c r="B40" t="s">
        <v>92</v>
      </c>
      <c r="C40" s="13">
        <f>MROUND('Budget Template'!C14,1000)</f>
        <v>410000</v>
      </c>
      <c r="D40" s="13">
        <f>MROUND('Budget Template'!D14,1000)</f>
        <v>0</v>
      </c>
      <c r="E40" s="13">
        <f>MROUND('Budget Template'!E14,1000)</f>
        <v>6000</v>
      </c>
      <c r="F40" s="13">
        <f>MROUND('Budget Template'!F14,1000)</f>
        <v>7834000</v>
      </c>
      <c r="G40" s="17">
        <f t="shared" si="3"/>
        <v>8250000</v>
      </c>
      <c r="I40" s="14"/>
    </row>
    <row r="41" spans="1:9" x14ac:dyDescent="0.25">
      <c r="B41" t="s">
        <v>13</v>
      </c>
      <c r="C41" s="13">
        <f>MROUND('Budget Template'!C15,1000)</f>
        <v>75000</v>
      </c>
      <c r="D41" s="13">
        <f>MROUND('Budget Template'!D15,1000)</f>
        <v>0</v>
      </c>
      <c r="E41" s="13">
        <f>MROUND('Budget Template'!E15,1000)</f>
        <v>0</v>
      </c>
      <c r="F41" s="13">
        <f>MROUND('Budget Template'!F15,1000)</f>
        <v>0</v>
      </c>
      <c r="G41" s="17">
        <f t="shared" si="3"/>
        <v>75000</v>
      </c>
      <c r="I41" s="14"/>
    </row>
    <row r="42" spans="1:9" x14ac:dyDescent="0.25">
      <c r="B42" t="s">
        <v>29</v>
      </c>
      <c r="C42" s="13">
        <f>MROUND('Budget Template'!C16,1000)</f>
        <v>0</v>
      </c>
      <c r="D42" s="13">
        <f>MROUND('Budget Template'!D16,1000)</f>
        <v>0</v>
      </c>
      <c r="E42" s="13">
        <f>MROUND('Budget Template'!E16,1000)</f>
        <v>0</v>
      </c>
      <c r="F42" s="13">
        <f>MROUND('Budget Template'!F16,1000)</f>
        <v>0</v>
      </c>
      <c r="G42" s="17">
        <f t="shared" si="3"/>
        <v>0</v>
      </c>
      <c r="I42" s="14"/>
    </row>
    <row r="43" spans="1:9" x14ac:dyDescent="0.25">
      <c r="B43" t="s">
        <v>12</v>
      </c>
      <c r="C43" s="13">
        <f>MROUND('Budget Template'!C17,1000)</f>
        <v>0</v>
      </c>
      <c r="D43" s="13">
        <f>MROUND('Budget Template'!D17,1000)</f>
        <v>0</v>
      </c>
      <c r="E43" s="13">
        <f>MROUND('Budget Template'!E17,1000)</f>
        <v>0</v>
      </c>
      <c r="F43" s="13">
        <f>MROUND('Budget Template'!F17,1000)</f>
        <v>0</v>
      </c>
      <c r="G43" s="17">
        <f t="shared" si="3"/>
        <v>0</v>
      </c>
      <c r="I43" s="14"/>
    </row>
    <row r="44" spans="1:9" x14ac:dyDescent="0.25">
      <c r="B44" t="s">
        <v>14</v>
      </c>
      <c r="C44" s="13">
        <f>MROUND('Budget Template'!C18,1000)</f>
        <v>4000</v>
      </c>
      <c r="D44" s="13">
        <f>MROUND('Budget Template'!D18,1000)</f>
        <v>0</v>
      </c>
      <c r="E44" s="13">
        <f>MROUND('Budget Template'!E18,1000)</f>
        <v>0</v>
      </c>
      <c r="F44" s="13">
        <f>MROUND('Budget Template'!F18,1000)</f>
        <v>1000</v>
      </c>
      <c r="G44" s="17">
        <f t="shared" si="3"/>
        <v>5000</v>
      </c>
      <c r="I44" s="14"/>
    </row>
    <row r="45" spans="1:9" x14ac:dyDescent="0.25">
      <c r="A45" s="58" t="s">
        <v>15</v>
      </c>
      <c r="B45" s="59"/>
      <c r="C45" s="66">
        <f>SUM(C38:C44)</f>
        <v>17509000</v>
      </c>
      <c r="D45" s="66">
        <f>SUM(D38:D44)</f>
        <v>0</v>
      </c>
      <c r="E45" s="66">
        <f>SUM(E38:E44)</f>
        <v>6000</v>
      </c>
      <c r="F45" s="66">
        <f>SUM(F38:F44)</f>
        <v>8129000</v>
      </c>
      <c r="G45" s="61">
        <f>SUM(G38:G44)</f>
        <v>25644000</v>
      </c>
      <c r="I45" s="14"/>
    </row>
    <row r="47" spans="1:9" x14ac:dyDescent="0.25">
      <c r="A47" s="58" t="s">
        <v>36</v>
      </c>
      <c r="B47" s="59"/>
      <c r="C47" s="66">
        <f>ROUND('Budget Template'!C24/1000,0)*1000</f>
        <v>0</v>
      </c>
      <c r="D47" s="66">
        <f>ROUND('Budget Template'!D24/1000,0)*1000</f>
        <v>0</v>
      </c>
      <c r="E47" s="66">
        <f>ROUND('Budget Template'!E24/1000,0)*1000</f>
        <v>0</v>
      </c>
      <c r="F47" s="66">
        <f>ROUND('Budget Template'!F24/1000,0)*1000</f>
        <v>0</v>
      </c>
      <c r="G47" s="61">
        <f>SUM(C47:F47)</f>
        <v>0</v>
      </c>
      <c r="I47" s="14"/>
    </row>
    <row r="48" spans="1:9" x14ac:dyDescent="0.25">
      <c r="C48" s="15"/>
      <c r="D48" s="15"/>
      <c r="E48" s="15"/>
      <c r="F48" s="15"/>
      <c r="G48" s="20"/>
      <c r="I48" s="14"/>
    </row>
    <row r="49" spans="1:9" ht="15.75" thickBot="1" x14ac:dyDescent="0.3">
      <c r="A49" s="8" t="s">
        <v>66</v>
      </c>
      <c r="B49" s="3"/>
      <c r="C49" s="95"/>
      <c r="D49" s="69">
        <f>D36-D45+D47</f>
        <v>0</v>
      </c>
      <c r="E49" s="69">
        <f>E36-E45+E47</f>
        <v>-6000</v>
      </c>
      <c r="F49" s="69">
        <f>F36-F45+F47</f>
        <v>1000</v>
      </c>
      <c r="G49" s="18">
        <f>SUM(C49:F49)</f>
        <v>-5000</v>
      </c>
      <c r="I49" s="14"/>
    </row>
    <row r="50" spans="1:9" ht="15.75" thickTop="1" x14ac:dyDescent="0.25"/>
    <row r="51" spans="1:9" ht="30" x14ac:dyDescent="0.25">
      <c r="A51" s="9" t="s">
        <v>97</v>
      </c>
      <c r="B51" s="10"/>
      <c r="C51" s="11" t="s">
        <v>0</v>
      </c>
      <c r="D51" s="11" t="s">
        <v>32</v>
      </c>
      <c r="E51" s="11" t="s">
        <v>86</v>
      </c>
      <c r="F51" s="11" t="s">
        <v>28</v>
      </c>
      <c r="G51" s="21" t="s">
        <v>16</v>
      </c>
      <c r="I51" s="14"/>
    </row>
    <row r="52" spans="1:9" x14ac:dyDescent="0.25">
      <c r="A52" s="6" t="s">
        <v>1</v>
      </c>
      <c r="B52" t="s">
        <v>33</v>
      </c>
      <c r="C52" s="13">
        <f>MROUND('Budget Template'!C29,1000)</f>
        <v>17972000</v>
      </c>
      <c r="D52" s="13">
        <f>MROUND('Budget Template'!D29,1000)</f>
        <v>0</v>
      </c>
      <c r="E52" s="13">
        <f>MROUND('Budget Template'!E29,1000)</f>
        <v>0</v>
      </c>
      <c r="F52" s="13">
        <f>MROUND('Budget Template'!F29,1000)</f>
        <v>90000</v>
      </c>
      <c r="G52" s="17">
        <f t="shared" ref="G52:G57" si="4">SUM(C52:F52)</f>
        <v>18062000</v>
      </c>
      <c r="I52" s="14"/>
    </row>
    <row r="53" spans="1:9" x14ac:dyDescent="0.25">
      <c r="B53" t="s">
        <v>4</v>
      </c>
      <c r="C53" s="13">
        <f>MROUND('Budget Template'!C30,1000)</f>
        <v>0</v>
      </c>
      <c r="D53" s="13">
        <f>MROUND('Budget Template'!D30,1000)</f>
        <v>0</v>
      </c>
      <c r="E53" s="13">
        <f>MROUND('Budget Template'!E30,1000)</f>
        <v>0</v>
      </c>
      <c r="F53" s="13">
        <f>MROUND('Budget Template'!F30,1000)</f>
        <v>0</v>
      </c>
      <c r="G53" s="17">
        <f t="shared" si="4"/>
        <v>0</v>
      </c>
      <c r="I53" s="14"/>
    </row>
    <row r="54" spans="1:9" x14ac:dyDescent="0.25">
      <c r="B54" t="s">
        <v>30</v>
      </c>
      <c r="C54" s="13">
        <f>MROUND('Budget Template'!C31,1000)</f>
        <v>0</v>
      </c>
      <c r="D54" s="13">
        <f>MROUND('Budget Template'!D31,1000)</f>
        <v>0</v>
      </c>
      <c r="E54" s="13">
        <f>MROUND('Budget Template'!E31,1000)</f>
        <v>0</v>
      </c>
      <c r="F54" s="13">
        <f>MROUND('Budget Template'!F31,1000)</f>
        <v>0</v>
      </c>
      <c r="G54" s="17">
        <f t="shared" si="4"/>
        <v>0</v>
      </c>
      <c r="I54" s="14"/>
    </row>
    <row r="55" spans="1:9" x14ac:dyDescent="0.25">
      <c r="B55" t="s">
        <v>5</v>
      </c>
      <c r="C55" s="13">
        <f>MROUND('Budget Template'!C32,1000)</f>
        <v>0</v>
      </c>
      <c r="D55" s="13">
        <f>MROUND('Budget Template'!D32,1000)</f>
        <v>0</v>
      </c>
      <c r="E55" s="13">
        <f>MROUND('Budget Template'!E32,1000)</f>
        <v>0</v>
      </c>
      <c r="F55" s="13">
        <f>MROUND('Budget Template'!F32,1000)</f>
        <v>4303000</v>
      </c>
      <c r="G55" s="17">
        <f t="shared" si="4"/>
        <v>4303000</v>
      </c>
      <c r="I55" s="14"/>
    </row>
    <row r="56" spans="1:9" x14ac:dyDescent="0.25">
      <c r="B56" t="s">
        <v>6</v>
      </c>
      <c r="C56" s="13">
        <f>MROUND('Budget Template'!C33,1000)</f>
        <v>0</v>
      </c>
      <c r="D56" s="13">
        <f>MROUND('Budget Template'!D33,1000)</f>
        <v>0</v>
      </c>
      <c r="E56" s="13">
        <f>MROUND('Budget Template'!E33,1000)</f>
        <v>0</v>
      </c>
      <c r="F56" s="13">
        <f>MROUND('Budget Template'!F33,1000)</f>
        <v>0</v>
      </c>
      <c r="G56" s="17">
        <f t="shared" si="4"/>
        <v>0</v>
      </c>
      <c r="I56" s="14"/>
    </row>
    <row r="57" spans="1:9" x14ac:dyDescent="0.25">
      <c r="B57" s="2" t="s">
        <v>7</v>
      </c>
      <c r="C57" s="13">
        <f>MROUND('Budget Template'!C34,1000)</f>
        <v>0</v>
      </c>
      <c r="D57" s="13">
        <f>MROUND('Budget Template'!D34,1000)</f>
        <v>0</v>
      </c>
      <c r="E57" s="13">
        <f>MROUND('Budget Template'!E34,1000)</f>
        <v>0</v>
      </c>
      <c r="F57" s="13">
        <f>MROUND('Budget Template'!F34,1000)</f>
        <v>238000</v>
      </c>
      <c r="G57" s="17">
        <f t="shared" si="4"/>
        <v>238000</v>
      </c>
      <c r="I57" s="14"/>
    </row>
    <row r="58" spans="1:9" x14ac:dyDescent="0.25">
      <c r="A58" s="58" t="s">
        <v>8</v>
      </c>
      <c r="B58" s="59"/>
      <c r="C58" s="66">
        <f>SUM(C52:C57)</f>
        <v>17972000</v>
      </c>
      <c r="D58" s="66">
        <f>SUM(D52:D57)</f>
        <v>0</v>
      </c>
      <c r="E58" s="66">
        <f>SUM(E52:E57)</f>
        <v>0</v>
      </c>
      <c r="F58" s="66">
        <f>SUM(F52:F57)</f>
        <v>4631000</v>
      </c>
      <c r="G58" s="61">
        <f>SUM(G52:G57)</f>
        <v>22603000</v>
      </c>
      <c r="I58" s="14"/>
    </row>
    <row r="59" spans="1:9" x14ac:dyDescent="0.25">
      <c r="C59" s="1"/>
      <c r="D59" s="1"/>
      <c r="E59" s="1"/>
      <c r="F59" s="1"/>
      <c r="G59" s="17"/>
      <c r="I59" s="14"/>
    </row>
    <row r="60" spans="1:9" x14ac:dyDescent="0.25">
      <c r="A60" s="6" t="s">
        <v>9</v>
      </c>
      <c r="B60" t="s">
        <v>10</v>
      </c>
      <c r="C60" s="13">
        <f>MROUND('Budget Template'!C37,1000)</f>
        <v>11326000</v>
      </c>
      <c r="D60" s="13">
        <f>MROUND('Budget Template'!D37,1000)</f>
        <v>0</v>
      </c>
      <c r="E60" s="13">
        <f>MROUND('Budget Template'!E37,1000)</f>
        <v>0</v>
      </c>
      <c r="F60" s="13">
        <f>MROUND('Budget Template'!F37,1000)</f>
        <v>0</v>
      </c>
      <c r="G60" s="17">
        <f>SUM(C60:F60)</f>
        <v>11326000</v>
      </c>
      <c r="I60" s="14"/>
    </row>
    <row r="61" spans="1:9" x14ac:dyDescent="0.25">
      <c r="B61" t="s">
        <v>11</v>
      </c>
      <c r="C61" s="13">
        <f>MROUND('Budget Template'!C38,1000)</f>
        <v>2583000</v>
      </c>
      <c r="D61" s="13">
        <f>MROUND('Budget Template'!D38,1000)</f>
        <v>0</v>
      </c>
      <c r="E61" s="13">
        <f>MROUND('Budget Template'!E38,1000)</f>
        <v>0</v>
      </c>
      <c r="F61" s="13">
        <f>MROUND('Budget Template'!F38,1000)</f>
        <v>0</v>
      </c>
      <c r="G61" s="17">
        <f t="shared" ref="G61:G66" si="5">SUM(C61:F61)</f>
        <v>2583000</v>
      </c>
      <c r="I61" s="14"/>
    </row>
    <row r="62" spans="1:9" x14ac:dyDescent="0.25">
      <c r="B62" t="s">
        <v>92</v>
      </c>
      <c r="C62" s="13">
        <f>MROUND('Budget Template'!C39,1000)</f>
        <v>443000</v>
      </c>
      <c r="D62" s="13">
        <f>MROUND('Budget Template'!D39,1000)</f>
        <v>0</v>
      </c>
      <c r="E62" s="13">
        <f>MROUND('Budget Template'!E39,1000)</f>
        <v>150000</v>
      </c>
      <c r="F62" s="13">
        <f>MROUND('Budget Template'!F39,1000)</f>
        <v>4700000</v>
      </c>
      <c r="G62" s="17">
        <f t="shared" si="5"/>
        <v>5293000</v>
      </c>
      <c r="I62" s="14"/>
    </row>
    <row r="63" spans="1:9" x14ac:dyDescent="0.25">
      <c r="B63" t="s">
        <v>13</v>
      </c>
      <c r="C63" s="13">
        <f>MROUND('Budget Template'!C40,1000)</f>
        <v>0</v>
      </c>
      <c r="D63" s="13">
        <f>MROUND('Budget Template'!D40,1000)</f>
        <v>0</v>
      </c>
      <c r="E63" s="13">
        <f>MROUND('Budget Template'!E40,1000)</f>
        <v>0</v>
      </c>
      <c r="F63" s="13">
        <f>MROUND('Budget Template'!F40,1000)</f>
        <v>0</v>
      </c>
      <c r="G63" s="17">
        <f t="shared" si="5"/>
        <v>0</v>
      </c>
      <c r="I63" s="14"/>
    </row>
    <row r="64" spans="1:9" x14ac:dyDescent="0.25">
      <c r="B64" t="s">
        <v>29</v>
      </c>
      <c r="C64" s="13">
        <f>MROUND('Budget Template'!C41,1000)</f>
        <v>0</v>
      </c>
      <c r="D64" s="13">
        <f>MROUND('Budget Template'!D41,1000)</f>
        <v>0</v>
      </c>
      <c r="E64" s="13">
        <f>MROUND('Budget Template'!E41,1000)</f>
        <v>0</v>
      </c>
      <c r="F64" s="13">
        <f>MROUND('Budget Template'!F41,1000)</f>
        <v>0</v>
      </c>
      <c r="G64" s="17">
        <f t="shared" si="5"/>
        <v>0</v>
      </c>
      <c r="I64" s="14"/>
    </row>
    <row r="65" spans="1:9" x14ac:dyDescent="0.25">
      <c r="B65" t="s">
        <v>12</v>
      </c>
      <c r="C65" s="13">
        <f>MROUND('Budget Template'!C42,1000)</f>
        <v>0</v>
      </c>
      <c r="D65" s="13">
        <f>MROUND('Budget Template'!D42,1000)</f>
        <v>0</v>
      </c>
      <c r="E65" s="13">
        <f>MROUND('Budget Template'!E42,1000)</f>
        <v>0</v>
      </c>
      <c r="F65" s="13">
        <f>MROUND('Budget Template'!F42,1000)</f>
        <v>0</v>
      </c>
      <c r="G65" s="17">
        <f t="shared" si="5"/>
        <v>0</v>
      </c>
      <c r="I65" s="14"/>
    </row>
    <row r="66" spans="1:9" x14ac:dyDescent="0.25">
      <c r="B66" t="s">
        <v>14</v>
      </c>
      <c r="C66" s="13">
        <f>MROUND('Budget Template'!C43,1000)</f>
        <v>4000</v>
      </c>
      <c r="D66" s="13">
        <f>MROUND('Budget Template'!D43,1000)</f>
        <v>0</v>
      </c>
      <c r="E66" s="13">
        <f>MROUND('Budget Template'!E43,1000)</f>
        <v>0</v>
      </c>
      <c r="F66" s="13">
        <f>MROUND('Budget Template'!F43,1000)</f>
        <v>0</v>
      </c>
      <c r="G66" s="17">
        <f t="shared" si="5"/>
        <v>4000</v>
      </c>
      <c r="I66" s="14"/>
    </row>
    <row r="67" spans="1:9" x14ac:dyDescent="0.25">
      <c r="A67" s="58" t="s">
        <v>15</v>
      </c>
      <c r="B67" s="59"/>
      <c r="C67" s="66">
        <f>SUM(C60:C66)</f>
        <v>14356000</v>
      </c>
      <c r="D67" s="66">
        <f>SUM(D60:D66)</f>
        <v>0</v>
      </c>
      <c r="E67" s="66">
        <f>SUM(E60:E66)</f>
        <v>150000</v>
      </c>
      <c r="F67" s="66">
        <f>SUM(F60:F66)</f>
        <v>4700000</v>
      </c>
      <c r="G67" s="61">
        <f>SUM(G60:G66)</f>
        <v>19206000</v>
      </c>
      <c r="I67" s="14"/>
    </row>
    <row r="69" spans="1:9" x14ac:dyDescent="0.25">
      <c r="A69" s="58" t="s">
        <v>36</v>
      </c>
      <c r="B69" s="59"/>
      <c r="C69" s="66">
        <f>ROUND('Budget Template'!C49/1000,0)*1000</f>
        <v>0</v>
      </c>
      <c r="D69" s="66">
        <f>ROUND('Budget Template'!D49/1000,0)*1000</f>
        <v>0</v>
      </c>
      <c r="E69" s="66">
        <f>ROUND('Budget Template'!E49/1000,0)*1000</f>
        <v>0</v>
      </c>
      <c r="F69" s="66">
        <f>ROUND('Budget Template'!F49/1000,0)*1000</f>
        <v>0</v>
      </c>
      <c r="G69" s="61">
        <f>SUM(C69:F69)</f>
        <v>0</v>
      </c>
      <c r="I69" s="14"/>
    </row>
    <row r="70" spans="1:9" x14ac:dyDescent="0.25">
      <c r="C70" s="15"/>
      <c r="D70" s="15"/>
      <c r="E70" s="15"/>
      <c r="F70" s="15"/>
      <c r="G70" s="20"/>
      <c r="I70" s="14"/>
    </row>
    <row r="71" spans="1:9" ht="15.75" thickBot="1" x14ac:dyDescent="0.3">
      <c r="A71" s="8" t="s">
        <v>66</v>
      </c>
      <c r="B71" s="3"/>
      <c r="C71" s="95"/>
      <c r="D71" s="69">
        <f>D58-D67+D69</f>
        <v>0</v>
      </c>
      <c r="E71" s="69">
        <f>E58-E67+E69</f>
        <v>-150000</v>
      </c>
      <c r="F71" s="69">
        <f>F58-F67+F69</f>
        <v>-69000</v>
      </c>
      <c r="G71" s="18">
        <f>SUM(C71:F71)</f>
        <v>-219000</v>
      </c>
      <c r="I71" s="14"/>
    </row>
    <row r="72" spans="1:9" ht="15.75" thickTop="1" x14ac:dyDescent="0.25"/>
    <row r="73" spans="1:9" ht="30" x14ac:dyDescent="0.25">
      <c r="A73" s="9" t="s">
        <v>98</v>
      </c>
      <c r="B73" s="10"/>
      <c r="C73" s="11" t="s">
        <v>0</v>
      </c>
      <c r="D73" s="11" t="s">
        <v>32</v>
      </c>
      <c r="E73" s="11" t="s">
        <v>86</v>
      </c>
      <c r="F73" s="11" t="s">
        <v>28</v>
      </c>
      <c r="G73" s="21" t="s">
        <v>16</v>
      </c>
      <c r="I73" s="14"/>
    </row>
    <row r="74" spans="1:9" x14ac:dyDescent="0.25">
      <c r="A74" s="6" t="s">
        <v>1</v>
      </c>
      <c r="B74" t="s">
        <v>33</v>
      </c>
      <c r="C74" s="13">
        <f>MROUND('Budget Template'!C54,1000)</f>
        <v>4314000</v>
      </c>
      <c r="D74" s="13">
        <f>MROUND('Budget Template'!D54,1000)</f>
        <v>0</v>
      </c>
      <c r="E74" s="13">
        <f>MROUND('Budget Template'!E54,1000)</f>
        <v>0</v>
      </c>
      <c r="F74" s="13">
        <f>MROUND('Budget Template'!F54,1000)</f>
        <v>0</v>
      </c>
      <c r="G74" s="17">
        <f t="shared" ref="G74:G79" si="6">SUM(C74:F74)</f>
        <v>4314000</v>
      </c>
      <c r="I74" s="14"/>
    </row>
    <row r="75" spans="1:9" x14ac:dyDescent="0.25">
      <c r="B75" t="s">
        <v>4</v>
      </c>
      <c r="C75" s="13">
        <f>MROUND('Budget Template'!C55,1000)</f>
        <v>0</v>
      </c>
      <c r="D75" s="13">
        <f>MROUND('Budget Template'!D55,1000)</f>
        <v>0</v>
      </c>
      <c r="E75" s="13">
        <f>MROUND('Budget Template'!E55,1000)</f>
        <v>0</v>
      </c>
      <c r="F75" s="13">
        <f>MROUND('Budget Template'!F55,1000)</f>
        <v>0</v>
      </c>
      <c r="G75" s="17">
        <f t="shared" si="6"/>
        <v>0</v>
      </c>
      <c r="I75" s="14"/>
    </row>
    <row r="76" spans="1:9" x14ac:dyDescent="0.25">
      <c r="B76" t="s">
        <v>30</v>
      </c>
      <c r="C76" s="13">
        <f>MROUND('Budget Template'!C56,1000)</f>
        <v>0</v>
      </c>
      <c r="D76" s="13">
        <f>MROUND('Budget Template'!D56,1000)</f>
        <v>0</v>
      </c>
      <c r="E76" s="13">
        <f>MROUND('Budget Template'!E56,1000)</f>
        <v>0</v>
      </c>
      <c r="F76" s="13">
        <f>MROUND('Budget Template'!F56,1000)</f>
        <v>0</v>
      </c>
      <c r="G76" s="17">
        <f t="shared" si="6"/>
        <v>0</v>
      </c>
      <c r="I76" s="14"/>
    </row>
    <row r="77" spans="1:9" x14ac:dyDescent="0.25">
      <c r="B77" t="s">
        <v>5</v>
      </c>
      <c r="C77" s="13">
        <f>MROUND('Budget Template'!C57,1000)</f>
        <v>0</v>
      </c>
      <c r="D77" s="13">
        <f>MROUND('Budget Template'!D57,1000)</f>
        <v>0</v>
      </c>
      <c r="E77" s="13">
        <f>MROUND('Budget Template'!E57,1000)</f>
        <v>0</v>
      </c>
      <c r="F77" s="13">
        <f>MROUND('Budget Template'!F57,1000)</f>
        <v>514000</v>
      </c>
      <c r="G77" s="17">
        <f t="shared" si="6"/>
        <v>514000</v>
      </c>
      <c r="I77" s="14"/>
    </row>
    <row r="78" spans="1:9" x14ac:dyDescent="0.25">
      <c r="B78" t="s">
        <v>6</v>
      </c>
      <c r="C78" s="13">
        <f>MROUND('Budget Template'!C58,1000)</f>
        <v>0</v>
      </c>
      <c r="D78" s="13">
        <f>MROUND('Budget Template'!D58,1000)</f>
        <v>0</v>
      </c>
      <c r="E78" s="13">
        <f>MROUND('Budget Template'!E58,1000)</f>
        <v>0</v>
      </c>
      <c r="F78" s="13">
        <f>MROUND('Budget Template'!F58,1000)</f>
        <v>0</v>
      </c>
      <c r="G78" s="17">
        <f t="shared" si="6"/>
        <v>0</v>
      </c>
      <c r="I78" s="14"/>
    </row>
    <row r="79" spans="1:9" x14ac:dyDescent="0.25">
      <c r="B79" s="2" t="s">
        <v>7</v>
      </c>
      <c r="C79" s="13">
        <f>MROUND('Budget Template'!C59,1000)</f>
        <v>0</v>
      </c>
      <c r="D79" s="13">
        <f>MROUND('Budget Template'!D59,1000)</f>
        <v>0</v>
      </c>
      <c r="E79" s="13">
        <f>MROUND('Budget Template'!E59,1000)</f>
        <v>0</v>
      </c>
      <c r="F79" s="13">
        <f>MROUND('Budget Template'!F59,1000)</f>
        <v>288000</v>
      </c>
      <c r="G79" s="17">
        <f t="shared" si="6"/>
        <v>288000</v>
      </c>
      <c r="I79" s="14"/>
    </row>
    <row r="80" spans="1:9" x14ac:dyDescent="0.25">
      <c r="A80" s="58" t="s">
        <v>8</v>
      </c>
      <c r="B80" s="59"/>
      <c r="C80" s="66">
        <f>SUM(C74:C79)</f>
        <v>4314000</v>
      </c>
      <c r="D80" s="66">
        <f>SUM(D74:D79)</f>
        <v>0</v>
      </c>
      <c r="E80" s="66">
        <f>SUM(E74:E79)</f>
        <v>0</v>
      </c>
      <c r="F80" s="66">
        <f>SUM(F74:F79)</f>
        <v>802000</v>
      </c>
      <c r="G80" s="61">
        <f>SUM(G74:G79)</f>
        <v>5116000</v>
      </c>
      <c r="I80" s="14"/>
    </row>
    <row r="81" spans="1:9" x14ac:dyDescent="0.25">
      <c r="C81" s="1"/>
      <c r="D81" s="1"/>
      <c r="E81" s="1"/>
      <c r="F81" s="1"/>
      <c r="G81" s="17"/>
      <c r="I81" s="14"/>
    </row>
    <row r="82" spans="1:9" x14ac:dyDescent="0.25">
      <c r="A82" s="6" t="s">
        <v>9</v>
      </c>
      <c r="B82" t="s">
        <v>10</v>
      </c>
      <c r="C82" s="13">
        <f>MROUND('Budget Template'!C62,1000)</f>
        <v>5101000</v>
      </c>
      <c r="D82" s="13">
        <f>MROUND('Budget Template'!D62,1000)</f>
        <v>0</v>
      </c>
      <c r="E82" s="13">
        <f>MROUND('Budget Template'!E62,1000)</f>
        <v>0</v>
      </c>
      <c r="F82" s="13">
        <f>MROUND('Budget Template'!F62,1000)</f>
        <v>225000</v>
      </c>
      <c r="G82" s="17">
        <f>SUM(C82:F82)</f>
        <v>5326000</v>
      </c>
      <c r="I82" s="14"/>
    </row>
    <row r="83" spans="1:9" x14ac:dyDescent="0.25">
      <c r="B83" t="s">
        <v>11</v>
      </c>
      <c r="C83" s="13">
        <f>MROUND('Budget Template'!C63,1000)</f>
        <v>994000</v>
      </c>
      <c r="D83" s="13">
        <f>MROUND('Budget Template'!D63,1000)</f>
        <v>0</v>
      </c>
      <c r="E83" s="13">
        <f>MROUND('Budget Template'!E63,1000)</f>
        <v>0</v>
      </c>
      <c r="F83" s="13">
        <f>MROUND('Budget Template'!F63,1000)</f>
        <v>32000</v>
      </c>
      <c r="G83" s="17">
        <f t="shared" ref="G83:G88" si="7">SUM(C83:F83)</f>
        <v>1026000</v>
      </c>
      <c r="I83" s="14"/>
    </row>
    <row r="84" spans="1:9" x14ac:dyDescent="0.25">
      <c r="B84" t="s">
        <v>92</v>
      </c>
      <c r="C84" s="13">
        <f>MROUND('Budget Template'!C64,1000)</f>
        <v>159000</v>
      </c>
      <c r="D84" s="13">
        <f>MROUND('Budget Template'!D64,1000)</f>
        <v>0</v>
      </c>
      <c r="E84" s="13">
        <f>MROUND('Budget Template'!E64,1000)</f>
        <v>0</v>
      </c>
      <c r="F84" s="13">
        <f>MROUND('Budget Template'!F64,1000)</f>
        <v>550000</v>
      </c>
      <c r="G84" s="17">
        <f t="shared" si="7"/>
        <v>709000</v>
      </c>
      <c r="I84" s="14"/>
    </row>
    <row r="85" spans="1:9" x14ac:dyDescent="0.25">
      <c r="B85" t="s">
        <v>13</v>
      </c>
      <c r="C85" s="13">
        <f>MROUND('Budget Template'!C65,1000)</f>
        <v>0</v>
      </c>
      <c r="D85" s="13">
        <f>MROUND('Budget Template'!D65,1000)</f>
        <v>0</v>
      </c>
      <c r="E85" s="13">
        <f>MROUND('Budget Template'!E65,1000)</f>
        <v>0</v>
      </c>
      <c r="F85" s="13">
        <f>MROUND('Budget Template'!F65,1000)</f>
        <v>0</v>
      </c>
      <c r="G85" s="17">
        <f t="shared" si="7"/>
        <v>0</v>
      </c>
      <c r="I85" s="14"/>
    </row>
    <row r="86" spans="1:9" x14ac:dyDescent="0.25">
      <c r="B86" t="s">
        <v>29</v>
      </c>
      <c r="C86" s="13">
        <f>MROUND('Budget Template'!C66,1000)</f>
        <v>0</v>
      </c>
      <c r="D86" s="13">
        <f>MROUND('Budget Template'!D66,1000)</f>
        <v>0</v>
      </c>
      <c r="E86" s="13">
        <f>MROUND('Budget Template'!E66,1000)</f>
        <v>0</v>
      </c>
      <c r="F86" s="13">
        <f>MROUND('Budget Template'!F66,1000)</f>
        <v>0</v>
      </c>
      <c r="G86" s="17">
        <f t="shared" si="7"/>
        <v>0</v>
      </c>
      <c r="I86" s="14"/>
    </row>
    <row r="87" spans="1:9" x14ac:dyDescent="0.25">
      <c r="B87" t="s">
        <v>12</v>
      </c>
      <c r="C87" s="13">
        <f>MROUND('Budget Template'!C67,1000)</f>
        <v>0</v>
      </c>
      <c r="D87" s="13">
        <f>MROUND('Budget Template'!D67,1000)</f>
        <v>0</v>
      </c>
      <c r="E87" s="13">
        <f>MROUND('Budget Template'!E67,1000)</f>
        <v>0</v>
      </c>
      <c r="F87" s="13">
        <f>MROUND('Budget Template'!F67,1000)</f>
        <v>0</v>
      </c>
      <c r="G87" s="17">
        <f t="shared" si="7"/>
        <v>0</v>
      </c>
      <c r="I87" s="14"/>
    </row>
    <row r="88" spans="1:9" x14ac:dyDescent="0.25">
      <c r="B88" t="s">
        <v>14</v>
      </c>
      <c r="C88" s="13">
        <f>MROUND('Budget Template'!C68,1000)</f>
        <v>11000</v>
      </c>
      <c r="D88" s="13">
        <f>MROUND('Budget Template'!D68,1000)</f>
        <v>0</v>
      </c>
      <c r="E88" s="13">
        <f>MROUND('Budget Template'!E68,1000)</f>
        <v>0</v>
      </c>
      <c r="F88" s="13">
        <f>MROUND('Budget Template'!F68,1000)</f>
        <v>0</v>
      </c>
      <c r="G88" s="17">
        <f t="shared" si="7"/>
        <v>11000</v>
      </c>
      <c r="I88" s="14"/>
    </row>
    <row r="89" spans="1:9" x14ac:dyDescent="0.25">
      <c r="A89" s="58" t="s">
        <v>15</v>
      </c>
      <c r="B89" s="59"/>
      <c r="C89" s="66">
        <f>SUM(C82:C88)</f>
        <v>6265000</v>
      </c>
      <c r="D89" s="66">
        <f>SUM(D82:D88)</f>
        <v>0</v>
      </c>
      <c r="E89" s="66">
        <f>SUM(E82:E88)</f>
        <v>0</v>
      </c>
      <c r="F89" s="66">
        <f>SUM(F82:F88)</f>
        <v>807000</v>
      </c>
      <c r="G89" s="61">
        <f>SUM(G82:G88)</f>
        <v>7072000</v>
      </c>
      <c r="I89" s="14"/>
    </row>
    <row r="91" spans="1:9" x14ac:dyDescent="0.25">
      <c r="A91" s="58" t="s">
        <v>36</v>
      </c>
      <c r="B91" s="59"/>
      <c r="C91" s="66">
        <f>ROUND('Budget Template'!C74/1000,0)*1000</f>
        <v>0</v>
      </c>
      <c r="D91" s="66">
        <f>ROUND('Budget Template'!D74/1000,0)*1000</f>
        <v>0</v>
      </c>
      <c r="E91" s="66">
        <f>ROUND('Budget Template'!E74/1000,0)*1000</f>
        <v>0</v>
      </c>
      <c r="F91" s="66">
        <f>ROUND('Budget Template'!F74/1000,0)*1000</f>
        <v>0</v>
      </c>
      <c r="G91" s="61">
        <f>SUM(C91:F91)</f>
        <v>0</v>
      </c>
      <c r="I91" s="14"/>
    </row>
    <row r="92" spans="1:9" x14ac:dyDescent="0.25">
      <c r="C92" s="15"/>
      <c r="D92" s="15"/>
      <c r="E92" s="15"/>
      <c r="F92" s="15"/>
      <c r="G92" s="20"/>
      <c r="I92" s="14"/>
    </row>
    <row r="93" spans="1:9" ht="15.75" thickBot="1" x14ac:dyDescent="0.3">
      <c r="A93" s="8" t="s">
        <v>66</v>
      </c>
      <c r="B93" s="3"/>
      <c r="C93" s="95"/>
      <c r="D93" s="69">
        <f>D80-D89+D91</f>
        <v>0</v>
      </c>
      <c r="E93" s="69">
        <f>E80-E89+E91</f>
        <v>0</v>
      </c>
      <c r="F93" s="69">
        <f>F80-F89+F91</f>
        <v>-5000</v>
      </c>
      <c r="G93" s="18">
        <f>SUM(C93:F93)</f>
        <v>-5000</v>
      </c>
      <c r="I93" s="14"/>
    </row>
    <row r="94" spans="1:9" ht="15.75" thickTop="1" x14ac:dyDescent="0.25"/>
    <row r="95" spans="1:9" ht="30" x14ac:dyDescent="0.25">
      <c r="A95" s="9" t="s">
        <v>99</v>
      </c>
      <c r="B95" s="10"/>
      <c r="C95" s="11" t="s">
        <v>0</v>
      </c>
      <c r="D95" s="11" t="s">
        <v>32</v>
      </c>
      <c r="E95" s="11" t="s">
        <v>86</v>
      </c>
      <c r="F95" s="11" t="s">
        <v>28</v>
      </c>
      <c r="G95" s="21" t="s">
        <v>16</v>
      </c>
      <c r="I95" s="14"/>
    </row>
    <row r="96" spans="1:9" x14ac:dyDescent="0.25">
      <c r="A96" s="6" t="s">
        <v>1</v>
      </c>
      <c r="B96" t="s">
        <v>33</v>
      </c>
      <c r="C96" s="13">
        <f>MROUND('Budget Template'!C79,1000)</f>
        <v>5939000</v>
      </c>
      <c r="D96" s="13">
        <f>MROUND('Budget Template'!D79,1000)</f>
        <v>0</v>
      </c>
      <c r="E96" s="13">
        <f>MROUND('Budget Template'!E79,1000)</f>
        <v>0</v>
      </c>
      <c r="F96" s="13">
        <f>MROUND('Budget Template'!F79,1000)</f>
        <v>0</v>
      </c>
      <c r="G96" s="17">
        <f t="shared" ref="G96:G101" si="8">SUM(C96:F96)</f>
        <v>5939000</v>
      </c>
      <c r="I96" s="14"/>
    </row>
    <row r="97" spans="1:9" x14ac:dyDescent="0.25">
      <c r="B97" t="s">
        <v>4</v>
      </c>
      <c r="C97" s="13">
        <f>MROUND('Budget Template'!C80,1000)</f>
        <v>0</v>
      </c>
      <c r="D97" s="13">
        <f>MROUND('Budget Template'!D80,1000)</f>
        <v>0</v>
      </c>
      <c r="E97" s="13">
        <f>MROUND('Budget Template'!E80,1000)</f>
        <v>0</v>
      </c>
      <c r="F97" s="13">
        <f>MROUND('Budget Template'!F80,1000)</f>
        <v>0</v>
      </c>
      <c r="G97" s="17">
        <f t="shared" si="8"/>
        <v>0</v>
      </c>
      <c r="I97" s="14"/>
    </row>
    <row r="98" spans="1:9" x14ac:dyDescent="0.25">
      <c r="B98" t="s">
        <v>30</v>
      </c>
      <c r="C98" s="13">
        <f>MROUND('Budget Template'!C81,1000)</f>
        <v>0</v>
      </c>
      <c r="D98" s="13">
        <f>MROUND('Budget Template'!D81,1000)</f>
        <v>0</v>
      </c>
      <c r="E98" s="13">
        <f>MROUND('Budget Template'!E81,1000)</f>
        <v>0</v>
      </c>
      <c r="F98" s="13">
        <f>MROUND('Budget Template'!F81,1000)</f>
        <v>0</v>
      </c>
      <c r="G98" s="17">
        <f t="shared" si="8"/>
        <v>0</v>
      </c>
      <c r="I98" s="14"/>
    </row>
    <row r="99" spans="1:9" x14ac:dyDescent="0.25">
      <c r="B99" t="s">
        <v>5</v>
      </c>
      <c r="C99" s="13">
        <f>MROUND('Budget Template'!C82,1000)</f>
        <v>0</v>
      </c>
      <c r="D99" s="13">
        <f>MROUND('Budget Template'!D82,1000)</f>
        <v>0</v>
      </c>
      <c r="E99" s="13">
        <f>MROUND('Budget Template'!E82,1000)</f>
        <v>0</v>
      </c>
      <c r="F99" s="13">
        <f>MROUND('Budget Template'!F82,1000)</f>
        <v>2799000</v>
      </c>
      <c r="G99" s="17">
        <f t="shared" si="8"/>
        <v>2799000</v>
      </c>
      <c r="I99" s="14"/>
    </row>
    <row r="100" spans="1:9" x14ac:dyDescent="0.25">
      <c r="B100" t="s">
        <v>6</v>
      </c>
      <c r="C100" s="13">
        <f>MROUND('Budget Template'!C83,1000)</f>
        <v>0</v>
      </c>
      <c r="D100" s="13">
        <f>MROUND('Budget Template'!D83,1000)</f>
        <v>0</v>
      </c>
      <c r="E100" s="13">
        <f>MROUND('Budget Template'!E83,1000)</f>
        <v>0</v>
      </c>
      <c r="F100" s="13">
        <f>MROUND('Budget Template'!F83,1000)</f>
        <v>0</v>
      </c>
      <c r="G100" s="17">
        <f t="shared" si="8"/>
        <v>0</v>
      </c>
      <c r="I100" s="14"/>
    </row>
    <row r="101" spans="1:9" x14ac:dyDescent="0.25">
      <c r="B101" s="2" t="s">
        <v>7</v>
      </c>
      <c r="C101" s="13">
        <f>MROUND('Budget Template'!C84,1000)</f>
        <v>0</v>
      </c>
      <c r="D101" s="13">
        <f>MROUND('Budget Template'!D84,1000)</f>
        <v>0</v>
      </c>
      <c r="E101" s="13">
        <f>MROUND('Budget Template'!E84,1000)</f>
        <v>0</v>
      </c>
      <c r="F101" s="13">
        <f>MROUND('Budget Template'!F84,1000)</f>
        <v>0</v>
      </c>
      <c r="G101" s="17">
        <f t="shared" si="8"/>
        <v>0</v>
      </c>
      <c r="I101" s="14"/>
    </row>
    <row r="102" spans="1:9" x14ac:dyDescent="0.25">
      <c r="A102" s="58" t="s">
        <v>8</v>
      </c>
      <c r="B102" s="59"/>
      <c r="C102" s="66">
        <f>SUM(C96:C101)</f>
        <v>5939000</v>
      </c>
      <c r="D102" s="66">
        <f>SUM(D96:D101)</f>
        <v>0</v>
      </c>
      <c r="E102" s="66">
        <f>SUM(E96:E101)</f>
        <v>0</v>
      </c>
      <c r="F102" s="66">
        <f>SUM(F96:F101)</f>
        <v>2799000</v>
      </c>
      <c r="G102" s="61">
        <f>SUM(G96:G101)</f>
        <v>8738000</v>
      </c>
      <c r="I102" s="14"/>
    </row>
    <row r="103" spans="1:9" x14ac:dyDescent="0.25">
      <c r="C103" s="1"/>
      <c r="D103" s="1"/>
      <c r="E103" s="1"/>
      <c r="F103" s="1"/>
      <c r="G103" s="17"/>
      <c r="I103" s="14"/>
    </row>
    <row r="104" spans="1:9" x14ac:dyDescent="0.25">
      <c r="A104" s="6" t="s">
        <v>9</v>
      </c>
      <c r="B104" t="s">
        <v>10</v>
      </c>
      <c r="C104" s="13">
        <f>MROUND('Budget Template'!C87,1000)</f>
        <v>3316000</v>
      </c>
      <c r="D104" s="13">
        <f>MROUND('Budget Template'!D87,1000)</f>
        <v>0</v>
      </c>
      <c r="E104" s="13">
        <f>MROUND('Budget Template'!E87,1000)</f>
        <v>0</v>
      </c>
      <c r="F104" s="13">
        <f>MROUND('Budget Template'!F87,1000)</f>
        <v>0</v>
      </c>
      <c r="G104" s="17">
        <f>SUM(C104:F104)</f>
        <v>3316000</v>
      </c>
      <c r="I104" s="14"/>
    </row>
    <row r="105" spans="1:9" x14ac:dyDescent="0.25">
      <c r="B105" t="s">
        <v>11</v>
      </c>
      <c r="C105" s="13">
        <f>MROUND('Budget Template'!C88,1000)</f>
        <v>624000</v>
      </c>
      <c r="D105" s="13">
        <f>MROUND('Budget Template'!D88,1000)</f>
        <v>0</v>
      </c>
      <c r="E105" s="13">
        <f>MROUND('Budget Template'!E88,1000)</f>
        <v>0</v>
      </c>
      <c r="F105" s="13">
        <f>MROUND('Budget Template'!F88,1000)</f>
        <v>0</v>
      </c>
      <c r="G105" s="17">
        <f t="shared" ref="G105:G110" si="9">SUM(C105:F105)</f>
        <v>624000</v>
      </c>
      <c r="I105" s="14"/>
    </row>
    <row r="106" spans="1:9" x14ac:dyDescent="0.25">
      <c r="B106" t="s">
        <v>92</v>
      </c>
      <c r="C106" s="13">
        <f>MROUND('Budget Template'!C89,1000)</f>
        <v>165000</v>
      </c>
      <c r="D106" s="13">
        <f>MROUND('Budget Template'!D89,1000)</f>
        <v>0</v>
      </c>
      <c r="E106" s="13">
        <f>MROUND('Budget Template'!E89,1000)</f>
        <v>5000</v>
      </c>
      <c r="F106" s="13">
        <f>MROUND('Budget Template'!F89,1000)</f>
        <v>2799000</v>
      </c>
      <c r="G106" s="17">
        <f t="shared" si="9"/>
        <v>2969000</v>
      </c>
      <c r="I106" s="14"/>
    </row>
    <row r="107" spans="1:9" x14ac:dyDescent="0.25">
      <c r="B107" t="s">
        <v>13</v>
      </c>
      <c r="C107" s="13">
        <f>MROUND('Budget Template'!C90,1000)</f>
        <v>0</v>
      </c>
      <c r="D107" s="13">
        <f>MROUND('Budget Template'!D90,1000)</f>
        <v>0</v>
      </c>
      <c r="E107" s="13">
        <f>MROUND('Budget Template'!E90,1000)</f>
        <v>0</v>
      </c>
      <c r="F107" s="13">
        <f>MROUND('Budget Template'!F90,1000)</f>
        <v>0</v>
      </c>
      <c r="G107" s="17">
        <f t="shared" si="9"/>
        <v>0</v>
      </c>
      <c r="I107" s="14"/>
    </row>
    <row r="108" spans="1:9" x14ac:dyDescent="0.25">
      <c r="B108" t="s">
        <v>29</v>
      </c>
      <c r="C108" s="13">
        <f>MROUND('Budget Template'!C91,1000)</f>
        <v>0</v>
      </c>
      <c r="D108" s="13">
        <f>MROUND('Budget Template'!D91,1000)</f>
        <v>0</v>
      </c>
      <c r="E108" s="13">
        <f>MROUND('Budget Template'!E91,1000)</f>
        <v>0</v>
      </c>
      <c r="F108" s="13">
        <f>MROUND('Budget Template'!F91,1000)</f>
        <v>0</v>
      </c>
      <c r="G108" s="17">
        <f t="shared" si="9"/>
        <v>0</v>
      </c>
      <c r="I108" s="14"/>
    </row>
    <row r="109" spans="1:9" x14ac:dyDescent="0.25">
      <c r="B109" t="s">
        <v>12</v>
      </c>
      <c r="C109" s="13">
        <f>MROUND('Budget Template'!C92,1000)</f>
        <v>0</v>
      </c>
      <c r="D109" s="13">
        <f>MROUND('Budget Template'!D92,1000)</f>
        <v>0</v>
      </c>
      <c r="E109" s="13">
        <f>MROUND('Budget Template'!E92,1000)</f>
        <v>0</v>
      </c>
      <c r="F109" s="13">
        <f>MROUND('Budget Template'!F92,1000)</f>
        <v>0</v>
      </c>
      <c r="G109" s="17">
        <f t="shared" si="9"/>
        <v>0</v>
      </c>
      <c r="I109" s="14"/>
    </row>
    <row r="110" spans="1:9" x14ac:dyDescent="0.25">
      <c r="B110" t="s">
        <v>14</v>
      </c>
      <c r="C110" s="13">
        <f>MROUND('Budget Template'!C93,1000)</f>
        <v>5000</v>
      </c>
      <c r="D110" s="13">
        <f>MROUND('Budget Template'!D93,1000)</f>
        <v>0</v>
      </c>
      <c r="E110" s="13">
        <f>MROUND('Budget Template'!E93,1000)</f>
        <v>0</v>
      </c>
      <c r="F110" s="13">
        <f>MROUND('Budget Template'!F93,1000)</f>
        <v>0</v>
      </c>
      <c r="G110" s="17">
        <f t="shared" si="9"/>
        <v>5000</v>
      </c>
      <c r="I110" s="14"/>
    </row>
    <row r="111" spans="1:9" x14ac:dyDescent="0.25">
      <c r="A111" s="58" t="s">
        <v>15</v>
      </c>
      <c r="B111" s="59"/>
      <c r="C111" s="66">
        <f>SUM(C104:C110)</f>
        <v>4110000</v>
      </c>
      <c r="D111" s="66">
        <f>SUM(D104:D110)</f>
        <v>0</v>
      </c>
      <c r="E111" s="66">
        <f>SUM(E104:E110)</f>
        <v>5000</v>
      </c>
      <c r="F111" s="66">
        <f>SUM(F104:F110)</f>
        <v>2799000</v>
      </c>
      <c r="G111" s="61">
        <f>SUM(G104:G110)</f>
        <v>6914000</v>
      </c>
      <c r="I111" s="14"/>
    </row>
    <row r="113" spans="1:9" x14ac:dyDescent="0.25">
      <c r="A113" s="58" t="s">
        <v>36</v>
      </c>
      <c r="B113" s="59"/>
      <c r="C113" s="66">
        <f>ROUND('Budget Template'!C99/1000,0)*1000</f>
        <v>0</v>
      </c>
      <c r="D113" s="66">
        <f>ROUND('Budget Template'!D99/1000,0)*1000</f>
        <v>0</v>
      </c>
      <c r="E113" s="66">
        <f>ROUND('Budget Template'!E99/1000,0)*1000</f>
        <v>0</v>
      </c>
      <c r="F113" s="66">
        <f>ROUND('Budget Template'!F99/1000,0)*1000</f>
        <v>0</v>
      </c>
      <c r="G113" s="61">
        <f>SUM(C113:F113)</f>
        <v>0</v>
      </c>
      <c r="I113" s="14"/>
    </row>
    <row r="114" spans="1:9" x14ac:dyDescent="0.25">
      <c r="C114" s="15"/>
      <c r="D114" s="15"/>
      <c r="E114" s="15"/>
      <c r="F114" s="15"/>
      <c r="G114" s="20"/>
      <c r="I114" s="14"/>
    </row>
    <row r="115" spans="1:9" ht="15.75" thickBot="1" x14ac:dyDescent="0.3">
      <c r="A115" s="8" t="s">
        <v>66</v>
      </c>
      <c r="B115" s="3"/>
      <c r="C115" s="95"/>
      <c r="D115" s="69">
        <f>D102-D111+D113</f>
        <v>0</v>
      </c>
      <c r="E115" s="69">
        <f>E102-E111+E113</f>
        <v>-5000</v>
      </c>
      <c r="F115" s="69">
        <f>F102-F111+F113</f>
        <v>0</v>
      </c>
      <c r="G115" s="18">
        <f>SUM(C115:F115)</f>
        <v>-5000</v>
      </c>
      <c r="I115" s="14"/>
    </row>
    <row r="116" spans="1:9" ht="15.75" thickTop="1" x14ac:dyDescent="0.25"/>
    <row r="117" spans="1:9" ht="30" x14ac:dyDescent="0.25">
      <c r="A117" s="9" t="s">
        <v>100</v>
      </c>
      <c r="B117" s="10"/>
      <c r="C117" s="11" t="s">
        <v>0</v>
      </c>
      <c r="D117" s="11" t="s">
        <v>32</v>
      </c>
      <c r="E117" s="11" t="s">
        <v>86</v>
      </c>
      <c r="F117" s="11" t="s">
        <v>28</v>
      </c>
      <c r="G117" s="21" t="s">
        <v>16</v>
      </c>
      <c r="I117" s="14"/>
    </row>
    <row r="118" spans="1:9" x14ac:dyDescent="0.25">
      <c r="A118" s="6" t="s">
        <v>1</v>
      </c>
      <c r="B118" t="s">
        <v>33</v>
      </c>
      <c r="C118" s="13">
        <f>MROUND('Budget Template'!C104,1000)</f>
        <v>0</v>
      </c>
      <c r="D118" s="13">
        <f>MROUND('Budget Template'!D104,1000)</f>
        <v>0</v>
      </c>
      <c r="E118" s="13">
        <f>MROUND('Budget Template'!E104,1000)</f>
        <v>0</v>
      </c>
      <c r="F118" s="13">
        <f>MROUND('Budget Template'!F104,1000)</f>
        <v>0</v>
      </c>
      <c r="G118" s="17">
        <f t="shared" ref="G118:G123" si="10">SUM(C118:F118)</f>
        <v>0</v>
      </c>
      <c r="I118" s="14"/>
    </row>
    <row r="119" spans="1:9" x14ac:dyDescent="0.25">
      <c r="B119" t="s">
        <v>4</v>
      </c>
      <c r="C119" s="13">
        <f>MROUND('Budget Template'!C105,1000)</f>
        <v>0</v>
      </c>
      <c r="D119" s="13">
        <f>MROUND('Budget Template'!D105,1000)</f>
        <v>0</v>
      </c>
      <c r="E119" s="13">
        <f>MROUND('Budget Template'!E105,1000)</f>
        <v>0</v>
      </c>
      <c r="F119" s="13">
        <f>MROUND('Budget Template'!F105,1000)</f>
        <v>0</v>
      </c>
      <c r="G119" s="17">
        <f t="shared" si="10"/>
        <v>0</v>
      </c>
      <c r="I119" s="14"/>
    </row>
    <row r="120" spans="1:9" x14ac:dyDescent="0.25">
      <c r="B120" t="s">
        <v>30</v>
      </c>
      <c r="C120" s="13">
        <f>MROUND('Budget Template'!C106,1000)</f>
        <v>0</v>
      </c>
      <c r="D120" s="13">
        <f>MROUND('Budget Template'!D106,1000)</f>
        <v>0</v>
      </c>
      <c r="E120" s="13">
        <f>MROUND('Budget Template'!E106,1000)</f>
        <v>0</v>
      </c>
      <c r="F120" s="13">
        <f>MROUND('Budget Template'!F106,1000)</f>
        <v>0</v>
      </c>
      <c r="G120" s="17">
        <f t="shared" si="10"/>
        <v>0</v>
      </c>
      <c r="I120" s="14"/>
    </row>
    <row r="121" spans="1:9" x14ac:dyDescent="0.25">
      <c r="B121" t="s">
        <v>5</v>
      </c>
      <c r="C121" s="13">
        <f>MROUND('Budget Template'!C107,1000)</f>
        <v>0</v>
      </c>
      <c r="D121" s="13">
        <f>MROUND('Budget Template'!D107,1000)</f>
        <v>0</v>
      </c>
      <c r="E121" s="13">
        <f>MROUND('Budget Template'!E107,1000)</f>
        <v>0</v>
      </c>
      <c r="F121" s="13">
        <f>MROUND('Budget Template'!F107,1000)</f>
        <v>3234000</v>
      </c>
      <c r="G121" s="17">
        <f t="shared" si="10"/>
        <v>3234000</v>
      </c>
      <c r="I121" s="14"/>
    </row>
    <row r="122" spans="1:9" x14ac:dyDescent="0.25">
      <c r="B122" t="s">
        <v>6</v>
      </c>
      <c r="C122" s="13">
        <f>MROUND('Budget Template'!C108,1000)</f>
        <v>0</v>
      </c>
      <c r="D122" s="13">
        <f>MROUND('Budget Template'!D108,1000)</f>
        <v>0</v>
      </c>
      <c r="E122" s="13">
        <f>MROUND('Budget Template'!E108,1000)</f>
        <v>0</v>
      </c>
      <c r="F122" s="13">
        <f>MROUND('Budget Template'!F108,1000)</f>
        <v>0</v>
      </c>
      <c r="G122" s="17">
        <f t="shared" si="10"/>
        <v>0</v>
      </c>
      <c r="I122" s="14"/>
    </row>
    <row r="123" spans="1:9" x14ac:dyDescent="0.25">
      <c r="B123" s="2" t="s">
        <v>7</v>
      </c>
      <c r="C123" s="13">
        <f>MROUND('Budget Template'!C109,1000)</f>
        <v>0</v>
      </c>
      <c r="D123" s="13">
        <f>MROUND('Budget Template'!D109,1000)</f>
        <v>0</v>
      </c>
      <c r="E123" s="13">
        <f>MROUND('Budget Template'!E109,1000)</f>
        <v>0</v>
      </c>
      <c r="F123" s="13">
        <f>MROUND('Budget Template'!F109,1000)</f>
        <v>0</v>
      </c>
      <c r="G123" s="17">
        <f t="shared" si="10"/>
        <v>0</v>
      </c>
      <c r="I123" s="14"/>
    </row>
    <row r="124" spans="1:9" x14ac:dyDescent="0.25">
      <c r="A124" s="58" t="s">
        <v>8</v>
      </c>
      <c r="B124" s="59"/>
      <c r="C124" s="66">
        <f>SUM(C118:C123)</f>
        <v>0</v>
      </c>
      <c r="D124" s="66">
        <f>SUM(D118:D123)</f>
        <v>0</v>
      </c>
      <c r="E124" s="66">
        <f>SUM(E118:E123)</f>
        <v>0</v>
      </c>
      <c r="F124" s="66">
        <f>SUM(F118:F123)</f>
        <v>3234000</v>
      </c>
      <c r="G124" s="61">
        <f>SUM(G118:G123)</f>
        <v>3234000</v>
      </c>
      <c r="I124" s="14"/>
    </row>
    <row r="125" spans="1:9" x14ac:dyDescent="0.25">
      <c r="C125" s="1"/>
      <c r="D125" s="1"/>
      <c r="E125" s="1"/>
      <c r="F125" s="1"/>
      <c r="G125" s="17"/>
      <c r="I125" s="14"/>
    </row>
    <row r="126" spans="1:9" x14ac:dyDescent="0.25">
      <c r="A126" s="6" t="s">
        <v>9</v>
      </c>
      <c r="B126" t="s">
        <v>10</v>
      </c>
      <c r="C126" s="13">
        <f>MROUND('Budget Template'!C112,1000)</f>
        <v>1083000</v>
      </c>
      <c r="D126" s="13">
        <f>MROUND('Budget Template'!D112,1000)</f>
        <v>0</v>
      </c>
      <c r="E126" s="13">
        <f>MROUND('Budget Template'!E112,1000)</f>
        <v>0</v>
      </c>
      <c r="F126" s="13">
        <f>MROUND('Budget Template'!F112,1000)</f>
        <v>0</v>
      </c>
      <c r="G126" s="17">
        <f>SUM(C126:F126)</f>
        <v>1083000</v>
      </c>
      <c r="I126" s="14"/>
    </row>
    <row r="127" spans="1:9" x14ac:dyDescent="0.25">
      <c r="B127" t="s">
        <v>11</v>
      </c>
      <c r="C127" s="13">
        <f>MROUND('Budget Template'!C113,1000)</f>
        <v>278000</v>
      </c>
      <c r="D127" s="13">
        <f>MROUND('Budget Template'!D113,1000)</f>
        <v>0</v>
      </c>
      <c r="E127" s="13">
        <f>MROUND('Budget Template'!E113,1000)</f>
        <v>0</v>
      </c>
      <c r="F127" s="13">
        <f>MROUND('Budget Template'!F113,1000)</f>
        <v>0</v>
      </c>
      <c r="G127" s="17">
        <f t="shared" ref="G127:G132" si="11">SUM(C127:F127)</f>
        <v>278000</v>
      </c>
      <c r="I127" s="14"/>
    </row>
    <row r="128" spans="1:9" x14ac:dyDescent="0.25">
      <c r="B128" t="s">
        <v>92</v>
      </c>
      <c r="C128" s="13">
        <f>MROUND('Budget Template'!C114,1000)</f>
        <v>125000</v>
      </c>
      <c r="D128" s="13">
        <f>MROUND('Budget Template'!D114,1000)</f>
        <v>0</v>
      </c>
      <c r="E128" s="13">
        <f>MROUND('Budget Template'!E114,1000)</f>
        <v>1000</v>
      </c>
      <c r="F128" s="13">
        <f>MROUND('Budget Template'!F114,1000)</f>
        <v>3235000</v>
      </c>
      <c r="G128" s="17">
        <f t="shared" si="11"/>
        <v>3361000</v>
      </c>
      <c r="I128" s="14"/>
    </row>
    <row r="129" spans="1:9" x14ac:dyDescent="0.25">
      <c r="B129" t="s">
        <v>13</v>
      </c>
      <c r="C129" s="13">
        <f>MROUND('Budget Template'!C115,1000)</f>
        <v>0</v>
      </c>
      <c r="D129" s="13">
        <f>MROUND('Budget Template'!D115,1000)</f>
        <v>0</v>
      </c>
      <c r="E129" s="13">
        <f>MROUND('Budget Template'!E115,1000)</f>
        <v>0</v>
      </c>
      <c r="F129" s="13">
        <f>MROUND('Budget Template'!F115,1000)</f>
        <v>0</v>
      </c>
      <c r="G129" s="17">
        <f t="shared" si="11"/>
        <v>0</v>
      </c>
      <c r="I129" s="14"/>
    </row>
    <row r="130" spans="1:9" x14ac:dyDescent="0.25">
      <c r="B130" t="s">
        <v>29</v>
      </c>
      <c r="C130" s="13">
        <f>MROUND('Budget Template'!C116,1000)</f>
        <v>0</v>
      </c>
      <c r="D130" s="13">
        <f>MROUND('Budget Template'!D116,1000)</f>
        <v>0</v>
      </c>
      <c r="E130" s="13">
        <f>MROUND('Budget Template'!E116,1000)</f>
        <v>0</v>
      </c>
      <c r="F130" s="13">
        <f>MROUND('Budget Template'!F116,1000)</f>
        <v>0</v>
      </c>
      <c r="G130" s="17">
        <f t="shared" si="11"/>
        <v>0</v>
      </c>
      <c r="I130" s="14"/>
    </row>
    <row r="131" spans="1:9" x14ac:dyDescent="0.25">
      <c r="B131" t="s">
        <v>12</v>
      </c>
      <c r="C131" s="13">
        <f>MROUND('Budget Template'!C117,1000)</f>
        <v>0</v>
      </c>
      <c r="D131" s="13">
        <f>MROUND('Budget Template'!D117,1000)</f>
        <v>0</v>
      </c>
      <c r="E131" s="13">
        <f>MROUND('Budget Template'!E117,1000)</f>
        <v>0</v>
      </c>
      <c r="F131" s="13">
        <f>MROUND('Budget Template'!F117,1000)</f>
        <v>0</v>
      </c>
      <c r="G131" s="17">
        <f t="shared" si="11"/>
        <v>0</v>
      </c>
      <c r="I131" s="14"/>
    </row>
    <row r="132" spans="1:9" x14ac:dyDescent="0.25">
      <c r="B132" t="s">
        <v>14</v>
      </c>
      <c r="C132" s="13">
        <f>MROUND('Budget Template'!C118,1000)</f>
        <v>0</v>
      </c>
      <c r="D132" s="13">
        <f>MROUND('Budget Template'!D118,1000)</f>
        <v>0</v>
      </c>
      <c r="E132" s="13">
        <f>MROUND('Budget Template'!E118,1000)</f>
        <v>0</v>
      </c>
      <c r="F132" s="13">
        <f>MROUND('Budget Template'!F118,1000)</f>
        <v>0</v>
      </c>
      <c r="G132" s="17">
        <f t="shared" si="11"/>
        <v>0</v>
      </c>
      <c r="I132" s="14"/>
    </row>
    <row r="133" spans="1:9" x14ac:dyDescent="0.25">
      <c r="A133" s="58" t="s">
        <v>15</v>
      </c>
      <c r="B133" s="59"/>
      <c r="C133" s="66">
        <f>SUM(C126:C132)</f>
        <v>1486000</v>
      </c>
      <c r="D133" s="66">
        <f>SUM(D126:D132)</f>
        <v>0</v>
      </c>
      <c r="E133" s="66">
        <f>SUM(E126:E132)</f>
        <v>1000</v>
      </c>
      <c r="F133" s="66">
        <f>SUM(F126:F132)</f>
        <v>3235000</v>
      </c>
      <c r="G133" s="61">
        <f>SUM(G126:G132)</f>
        <v>4722000</v>
      </c>
      <c r="I133" s="14"/>
    </row>
    <row r="135" spans="1:9" x14ac:dyDescent="0.25">
      <c r="A135" s="58" t="s">
        <v>36</v>
      </c>
      <c r="B135" s="59"/>
      <c r="C135" s="66">
        <f>ROUND('Budget Template'!C124/1000,0)*1000</f>
        <v>0</v>
      </c>
      <c r="D135" s="66">
        <f>ROUND('Budget Template'!D124/1000,0)*1000</f>
        <v>0</v>
      </c>
      <c r="E135" s="66">
        <f>ROUND('Budget Template'!E124/1000,0)*1000</f>
        <v>0</v>
      </c>
      <c r="F135" s="66">
        <f>ROUND('Budget Template'!F124/1000,0)*1000</f>
        <v>0</v>
      </c>
      <c r="G135" s="61">
        <f>SUM(C135:F135)</f>
        <v>0</v>
      </c>
      <c r="I135" s="14"/>
    </row>
    <row r="136" spans="1:9" x14ac:dyDescent="0.25">
      <c r="C136" s="15"/>
      <c r="D136" s="15"/>
      <c r="E136" s="15"/>
      <c r="F136" s="15"/>
      <c r="G136" s="20"/>
      <c r="I136" s="14"/>
    </row>
    <row r="137" spans="1:9" ht="15.75" thickBot="1" x14ac:dyDescent="0.3">
      <c r="A137" s="8" t="s">
        <v>66</v>
      </c>
      <c r="B137" s="3"/>
      <c r="C137" s="95"/>
      <c r="D137" s="69">
        <f>D124-D133+D135</f>
        <v>0</v>
      </c>
      <c r="E137" s="69">
        <f>E124-E133+E135</f>
        <v>-1000</v>
      </c>
      <c r="F137" s="69">
        <f>F124-F133+F135</f>
        <v>-1000</v>
      </c>
      <c r="G137" s="18">
        <f>SUM(C137:F137)</f>
        <v>-2000</v>
      </c>
      <c r="I137" s="14"/>
    </row>
    <row r="138" spans="1:9" ht="15.75" thickTop="1" x14ac:dyDescent="0.25"/>
    <row r="139" spans="1:9" ht="30" x14ac:dyDescent="0.25">
      <c r="A139" s="9" t="s">
        <v>101</v>
      </c>
      <c r="B139" s="10"/>
      <c r="C139" s="11" t="s">
        <v>0</v>
      </c>
      <c r="D139" s="11" t="s">
        <v>32</v>
      </c>
      <c r="E139" s="11" t="s">
        <v>86</v>
      </c>
      <c r="F139" s="11" t="s">
        <v>28</v>
      </c>
      <c r="G139" s="21" t="s">
        <v>16</v>
      </c>
      <c r="I139" s="14"/>
    </row>
    <row r="140" spans="1:9" x14ac:dyDescent="0.25">
      <c r="A140" s="6" t="s">
        <v>1</v>
      </c>
      <c r="B140" t="s">
        <v>33</v>
      </c>
      <c r="C140" s="13">
        <f>MROUND('Budget Template'!C129,1000)</f>
        <v>5309000</v>
      </c>
      <c r="D140" s="13">
        <f>MROUND('Budget Template'!D129,1000)</f>
        <v>87000</v>
      </c>
      <c r="E140" s="13">
        <f>MROUND('Budget Template'!E129,1000)</f>
        <v>0</v>
      </c>
      <c r="F140" s="13">
        <f>MROUND('Budget Template'!F129,1000)</f>
        <v>88000</v>
      </c>
      <c r="G140" s="17">
        <f t="shared" ref="G140:G145" si="12">SUM(C140:F140)</f>
        <v>5484000</v>
      </c>
      <c r="I140" s="14"/>
    </row>
    <row r="141" spans="1:9" x14ac:dyDescent="0.25">
      <c r="B141" t="s">
        <v>4</v>
      </c>
      <c r="C141" s="13">
        <f>MROUND('Budget Template'!C130,1000)</f>
        <v>0</v>
      </c>
      <c r="D141" s="13">
        <f>MROUND('Budget Template'!D130,1000)</f>
        <v>0</v>
      </c>
      <c r="E141" s="13">
        <f>MROUND('Budget Template'!E130,1000)</f>
        <v>0</v>
      </c>
      <c r="F141" s="13">
        <f>MROUND('Budget Template'!F130,1000)</f>
        <v>0</v>
      </c>
      <c r="G141" s="17">
        <f t="shared" si="12"/>
        <v>0</v>
      </c>
      <c r="I141" s="14"/>
    </row>
    <row r="142" spans="1:9" x14ac:dyDescent="0.25">
      <c r="B142" t="s">
        <v>30</v>
      </c>
      <c r="C142" s="13">
        <f>MROUND('Budget Template'!C131,1000)</f>
        <v>0</v>
      </c>
      <c r="D142" s="13">
        <f>MROUND('Budget Template'!D131,1000)</f>
        <v>0</v>
      </c>
      <c r="E142" s="13">
        <f>MROUND('Budget Template'!E131,1000)</f>
        <v>0</v>
      </c>
      <c r="F142" s="13">
        <f>MROUND('Budget Template'!F131,1000)</f>
        <v>0</v>
      </c>
      <c r="G142" s="17">
        <f t="shared" si="12"/>
        <v>0</v>
      </c>
      <c r="I142" s="14"/>
    </row>
    <row r="143" spans="1:9" x14ac:dyDescent="0.25">
      <c r="B143" t="s">
        <v>5</v>
      </c>
      <c r="C143" s="13">
        <f>MROUND('Budget Template'!C132,1000)</f>
        <v>0</v>
      </c>
      <c r="D143" s="13">
        <f>MROUND('Budget Template'!D132,1000)</f>
        <v>0</v>
      </c>
      <c r="E143" s="13">
        <f>MROUND('Budget Template'!E132,1000)</f>
        <v>0</v>
      </c>
      <c r="F143" s="13">
        <f>MROUND('Budget Template'!F132,1000)</f>
        <v>70000</v>
      </c>
      <c r="G143" s="17">
        <f t="shared" si="12"/>
        <v>70000</v>
      </c>
      <c r="I143" s="14"/>
    </row>
    <row r="144" spans="1:9" x14ac:dyDescent="0.25">
      <c r="B144" t="s">
        <v>6</v>
      </c>
      <c r="C144" s="13">
        <f>MROUND('Budget Template'!C133,1000)</f>
        <v>0</v>
      </c>
      <c r="D144" s="13">
        <f>MROUND('Budget Template'!D133,1000)</f>
        <v>0</v>
      </c>
      <c r="E144" s="13">
        <f>MROUND('Budget Template'!E133,1000)</f>
        <v>0</v>
      </c>
      <c r="F144" s="13">
        <f>MROUND('Budget Template'!F133,1000)</f>
        <v>0</v>
      </c>
      <c r="G144" s="17">
        <f t="shared" si="12"/>
        <v>0</v>
      </c>
      <c r="I144" s="14"/>
    </row>
    <row r="145" spans="1:9" x14ac:dyDescent="0.25">
      <c r="B145" s="2" t="s">
        <v>7</v>
      </c>
      <c r="C145" s="13">
        <f>MROUND('Budget Template'!C134,1000)</f>
        <v>0</v>
      </c>
      <c r="D145" s="13">
        <f>MROUND('Budget Template'!D134,1000)</f>
        <v>0</v>
      </c>
      <c r="E145" s="13">
        <f>MROUND('Budget Template'!E134,1000)</f>
        <v>0</v>
      </c>
      <c r="F145" s="13">
        <f>MROUND('Budget Template'!F134,1000)</f>
        <v>610000</v>
      </c>
      <c r="G145" s="17">
        <f t="shared" si="12"/>
        <v>610000</v>
      </c>
      <c r="I145" s="14"/>
    </row>
    <row r="146" spans="1:9" x14ac:dyDescent="0.25">
      <c r="A146" s="58" t="s">
        <v>8</v>
      </c>
      <c r="B146" s="59"/>
      <c r="C146" s="66">
        <f>SUM(C140:C145)</f>
        <v>5309000</v>
      </c>
      <c r="D146" s="66">
        <f>SUM(D140:D145)</f>
        <v>87000</v>
      </c>
      <c r="E146" s="66">
        <f>SUM(E140:E145)</f>
        <v>0</v>
      </c>
      <c r="F146" s="66">
        <f>SUM(F140:F145)</f>
        <v>768000</v>
      </c>
      <c r="G146" s="61">
        <f>SUM(G140:G145)</f>
        <v>6164000</v>
      </c>
      <c r="I146" s="14"/>
    </row>
    <row r="147" spans="1:9" x14ac:dyDescent="0.25">
      <c r="C147" s="1"/>
      <c r="D147" s="1"/>
      <c r="E147" s="1"/>
      <c r="F147" s="1"/>
      <c r="G147" s="17"/>
      <c r="I147" s="14"/>
    </row>
    <row r="148" spans="1:9" x14ac:dyDescent="0.25">
      <c r="A148" s="6" t="s">
        <v>9</v>
      </c>
      <c r="B148" t="s">
        <v>10</v>
      </c>
      <c r="C148" s="13">
        <f>MROUND('Budget Template'!C137,1000)</f>
        <v>7865000</v>
      </c>
      <c r="D148" s="13">
        <f>MROUND('Budget Template'!D137,1000)</f>
        <v>0</v>
      </c>
      <c r="E148" s="13">
        <f>MROUND('Budget Template'!E137,1000)</f>
        <v>0</v>
      </c>
      <c r="F148" s="13">
        <f>MROUND('Budget Template'!F137,1000)</f>
        <v>291000</v>
      </c>
      <c r="G148" s="17">
        <f>SUM(C148:F148)</f>
        <v>8156000</v>
      </c>
      <c r="I148" s="14"/>
    </row>
    <row r="149" spans="1:9" x14ac:dyDescent="0.25">
      <c r="B149" t="s">
        <v>11</v>
      </c>
      <c r="C149" s="13">
        <f>MROUND('Budget Template'!C138,1000)</f>
        <v>1552000</v>
      </c>
      <c r="D149" s="13">
        <f>MROUND('Budget Template'!D138,1000)</f>
        <v>0</v>
      </c>
      <c r="E149" s="13">
        <f>MROUND('Budget Template'!E138,1000)</f>
        <v>0</v>
      </c>
      <c r="F149" s="13">
        <f>MROUND('Budget Template'!F138,1000)</f>
        <v>69000</v>
      </c>
      <c r="G149" s="17">
        <f t="shared" ref="G149:G154" si="13">SUM(C149:F149)</f>
        <v>1621000</v>
      </c>
      <c r="I149" s="14"/>
    </row>
    <row r="150" spans="1:9" x14ac:dyDescent="0.25">
      <c r="B150" t="s">
        <v>92</v>
      </c>
      <c r="C150" s="13">
        <f>MROUND('Budget Template'!C139,1000)</f>
        <v>1245000</v>
      </c>
      <c r="D150" s="13">
        <f>MROUND('Budget Template'!D139,1000)</f>
        <v>87000</v>
      </c>
      <c r="E150" s="13">
        <f>MROUND('Budget Template'!E139,1000)</f>
        <v>0</v>
      </c>
      <c r="F150" s="13">
        <f>MROUND('Budget Template'!F139,1000)</f>
        <v>408000</v>
      </c>
      <c r="G150" s="17">
        <f t="shared" si="13"/>
        <v>1740000</v>
      </c>
      <c r="I150" s="14"/>
    </row>
    <row r="151" spans="1:9" x14ac:dyDescent="0.25">
      <c r="B151" t="s">
        <v>13</v>
      </c>
      <c r="C151" s="13">
        <f>MROUND('Budget Template'!C140,1000)</f>
        <v>0</v>
      </c>
      <c r="D151" s="13">
        <f>MROUND('Budget Template'!D140,1000)</f>
        <v>0</v>
      </c>
      <c r="E151" s="13">
        <f>MROUND('Budget Template'!E140,1000)</f>
        <v>0</v>
      </c>
      <c r="F151" s="13">
        <f>MROUND('Budget Template'!F140,1000)</f>
        <v>0</v>
      </c>
      <c r="G151" s="17">
        <f t="shared" si="13"/>
        <v>0</v>
      </c>
      <c r="I151" s="14"/>
    </row>
    <row r="152" spans="1:9" x14ac:dyDescent="0.25">
      <c r="B152" t="s">
        <v>29</v>
      </c>
      <c r="C152" s="13">
        <f>MROUND('Budget Template'!C141,1000)</f>
        <v>0</v>
      </c>
      <c r="D152" s="13">
        <f>MROUND('Budget Template'!D141,1000)</f>
        <v>0</v>
      </c>
      <c r="E152" s="13">
        <f>MROUND('Budget Template'!E141,1000)</f>
        <v>0</v>
      </c>
      <c r="F152" s="13">
        <f>MROUND('Budget Template'!F141,1000)</f>
        <v>0</v>
      </c>
      <c r="G152" s="17">
        <f t="shared" si="13"/>
        <v>0</v>
      </c>
      <c r="I152" s="14"/>
    </row>
    <row r="153" spans="1:9" x14ac:dyDescent="0.25">
      <c r="B153" t="s">
        <v>12</v>
      </c>
      <c r="C153" s="13">
        <f>MROUND('Budget Template'!C142,1000)</f>
        <v>0</v>
      </c>
      <c r="D153" s="13">
        <f>MROUND('Budget Template'!D142,1000)</f>
        <v>0</v>
      </c>
      <c r="E153" s="13">
        <f>MROUND('Budget Template'!E142,1000)</f>
        <v>0</v>
      </c>
      <c r="F153" s="13">
        <f>MROUND('Budget Template'!F142,1000)</f>
        <v>0</v>
      </c>
      <c r="G153" s="17">
        <f t="shared" si="13"/>
        <v>0</v>
      </c>
      <c r="I153" s="14"/>
    </row>
    <row r="154" spans="1:9" x14ac:dyDescent="0.25">
      <c r="B154" t="s">
        <v>14</v>
      </c>
      <c r="C154" s="13">
        <f>MROUND('Budget Template'!C143,1000)</f>
        <v>37000</v>
      </c>
      <c r="D154" s="13">
        <f>MROUND('Budget Template'!D143,1000)</f>
        <v>0</v>
      </c>
      <c r="E154" s="13">
        <f>MROUND('Budget Template'!E143,1000)</f>
        <v>0</v>
      </c>
      <c r="F154" s="13">
        <f>MROUND('Budget Template'!F143,1000)</f>
        <v>0</v>
      </c>
      <c r="G154" s="17">
        <f t="shared" si="13"/>
        <v>37000</v>
      </c>
      <c r="I154" s="14"/>
    </row>
    <row r="155" spans="1:9" x14ac:dyDescent="0.25">
      <c r="A155" s="58" t="s">
        <v>15</v>
      </c>
      <c r="B155" s="59"/>
      <c r="C155" s="66">
        <f>SUM(C148:C154)</f>
        <v>10699000</v>
      </c>
      <c r="D155" s="66">
        <f>SUM(D148:D154)</f>
        <v>87000</v>
      </c>
      <c r="E155" s="66">
        <f>SUM(E148:E154)</f>
        <v>0</v>
      </c>
      <c r="F155" s="66">
        <f>SUM(F148:F154)</f>
        <v>768000</v>
      </c>
      <c r="G155" s="61">
        <f>SUM(G148:G154)</f>
        <v>11554000</v>
      </c>
      <c r="I155" s="14"/>
    </row>
    <row r="157" spans="1:9" x14ac:dyDescent="0.25">
      <c r="A157" s="58" t="s">
        <v>36</v>
      </c>
      <c r="B157" s="59"/>
      <c r="C157" s="66">
        <f>ROUND('Budget Template'!C149/1000,0)*1000</f>
        <v>0</v>
      </c>
      <c r="D157" s="66">
        <f>ROUND('Budget Template'!D149/1000,0)*1000</f>
        <v>0</v>
      </c>
      <c r="E157" s="66">
        <f>ROUND('Budget Template'!E149/1000,0)*1000</f>
        <v>0</v>
      </c>
      <c r="F157" s="66">
        <f>ROUND('Budget Template'!F149/1000,0)*1000</f>
        <v>0</v>
      </c>
      <c r="G157" s="61">
        <f>SUM(C157:F157)</f>
        <v>0</v>
      </c>
      <c r="I157" s="14"/>
    </row>
    <row r="158" spans="1:9" x14ac:dyDescent="0.25">
      <c r="C158" s="15"/>
      <c r="D158" s="15"/>
      <c r="E158" s="15"/>
      <c r="F158" s="15"/>
      <c r="G158" s="20"/>
      <c r="I158" s="14"/>
    </row>
    <row r="159" spans="1:9" ht="15.75" thickBot="1" x14ac:dyDescent="0.3">
      <c r="A159" s="8" t="s">
        <v>66</v>
      </c>
      <c r="B159" s="3"/>
      <c r="C159" s="95"/>
      <c r="D159" s="69">
        <f>D146-D155+D157</f>
        <v>0</v>
      </c>
      <c r="E159" s="69">
        <f>E146-E155+E157</f>
        <v>0</v>
      </c>
      <c r="F159" s="69">
        <f>F146-F155+F157</f>
        <v>0</v>
      </c>
      <c r="G159" s="18">
        <f>SUM(C159:F159)</f>
        <v>0</v>
      </c>
      <c r="I159" s="14"/>
    </row>
    <row r="160" spans="1:9" ht="15.75" thickTop="1" x14ac:dyDescent="0.25"/>
    <row r="161" spans="1:9" ht="30" x14ac:dyDescent="0.25">
      <c r="A161" s="9" t="s">
        <v>18</v>
      </c>
      <c r="B161" s="10"/>
      <c r="C161" s="11" t="s">
        <v>0</v>
      </c>
      <c r="D161" s="11" t="s">
        <v>32</v>
      </c>
      <c r="E161" s="11" t="s">
        <v>86</v>
      </c>
      <c r="F161" s="11" t="s">
        <v>28</v>
      </c>
      <c r="G161" s="21" t="s">
        <v>16</v>
      </c>
      <c r="I161" s="14"/>
    </row>
    <row r="162" spans="1:9" x14ac:dyDescent="0.25">
      <c r="A162" s="6" t="s">
        <v>1</v>
      </c>
      <c r="B162" t="s">
        <v>33</v>
      </c>
      <c r="C162" s="13">
        <f>MROUND('Budget Template'!C154,1000)</f>
        <v>0</v>
      </c>
      <c r="D162" s="13">
        <f>MROUND('Budget Template'!D154,1000)</f>
        <v>113000</v>
      </c>
      <c r="E162" s="13">
        <f>MROUND('Budget Template'!E154,1000)</f>
        <v>0</v>
      </c>
      <c r="F162" s="13">
        <f>MROUND('Budget Template'!F154,1000)</f>
        <v>1779000</v>
      </c>
      <c r="G162" s="17">
        <f t="shared" ref="G162:G167" si="14">SUM(C162:F162)</f>
        <v>1892000</v>
      </c>
      <c r="I162" s="14"/>
    </row>
    <row r="163" spans="1:9" x14ac:dyDescent="0.25">
      <c r="B163" t="s">
        <v>4</v>
      </c>
      <c r="C163" s="13">
        <f>MROUND('Budget Template'!C155,1000)</f>
        <v>0</v>
      </c>
      <c r="D163" s="13">
        <f>MROUND('Budget Template'!D155,1000)</f>
        <v>125000</v>
      </c>
      <c r="E163" s="13">
        <f>MROUND('Budget Template'!E155,1000)</f>
        <v>0</v>
      </c>
      <c r="F163" s="13">
        <f>MROUND('Budget Template'!F155,1000)</f>
        <v>0</v>
      </c>
      <c r="G163" s="17">
        <f t="shared" si="14"/>
        <v>125000</v>
      </c>
      <c r="I163" s="14"/>
    </row>
    <row r="164" spans="1:9" x14ac:dyDescent="0.25">
      <c r="B164" t="s">
        <v>30</v>
      </c>
      <c r="C164" s="13">
        <f>MROUND('Budget Template'!C156,1000)</f>
        <v>0</v>
      </c>
      <c r="D164" s="13">
        <f>MROUND('Budget Template'!D156,1000)</f>
        <v>0</v>
      </c>
      <c r="E164" s="13">
        <f>MROUND('Budget Template'!E156,1000)</f>
        <v>0</v>
      </c>
      <c r="F164" s="13">
        <f>MROUND('Budget Template'!F156,1000)</f>
        <v>0</v>
      </c>
      <c r="G164" s="17">
        <f t="shared" si="14"/>
        <v>0</v>
      </c>
      <c r="I164" s="14"/>
    </row>
    <row r="165" spans="1:9" x14ac:dyDescent="0.25">
      <c r="B165" t="s">
        <v>5</v>
      </c>
      <c r="C165" s="13">
        <f>MROUND('Budget Template'!C157,1000)</f>
        <v>0</v>
      </c>
      <c r="D165" s="13">
        <f>MROUND('Budget Template'!D157,1000)</f>
        <v>0</v>
      </c>
      <c r="E165" s="13">
        <f>MROUND('Budget Template'!E157,1000)</f>
        <v>0</v>
      </c>
      <c r="F165" s="13">
        <f>MROUND('Budget Template'!F157,1000)</f>
        <v>75000</v>
      </c>
      <c r="G165" s="17">
        <f t="shared" si="14"/>
        <v>75000</v>
      </c>
      <c r="I165" s="14"/>
    </row>
    <row r="166" spans="1:9" x14ac:dyDescent="0.25">
      <c r="B166" t="s">
        <v>6</v>
      </c>
      <c r="C166" s="13">
        <f>MROUND('Budget Template'!C158,1000)</f>
        <v>0</v>
      </c>
      <c r="D166" s="13">
        <f>MROUND('Budget Template'!D158,1000)</f>
        <v>0</v>
      </c>
      <c r="E166" s="13">
        <f>MROUND('Budget Template'!E158,1000)</f>
        <v>0</v>
      </c>
      <c r="F166" s="13">
        <f>MROUND('Budget Template'!F158,1000)</f>
        <v>0</v>
      </c>
      <c r="G166" s="17">
        <f t="shared" si="14"/>
        <v>0</v>
      </c>
      <c r="I166" s="14"/>
    </row>
    <row r="167" spans="1:9" x14ac:dyDescent="0.25">
      <c r="B167" s="2" t="s">
        <v>7</v>
      </c>
      <c r="C167" s="13">
        <f>MROUND('Budget Template'!C159,1000)</f>
        <v>0</v>
      </c>
      <c r="D167" s="13">
        <f>MROUND('Budget Template'!D159,1000)</f>
        <v>3000</v>
      </c>
      <c r="E167" s="13">
        <f>MROUND('Budget Template'!E159,1000)</f>
        <v>0</v>
      </c>
      <c r="F167" s="13">
        <f>MROUND('Budget Template'!F159,1000)</f>
        <v>1450000</v>
      </c>
      <c r="G167" s="17">
        <f t="shared" si="14"/>
        <v>1453000</v>
      </c>
      <c r="I167" s="14"/>
    </row>
    <row r="168" spans="1:9" x14ac:dyDescent="0.25">
      <c r="A168" s="58" t="s">
        <v>8</v>
      </c>
      <c r="B168" s="59"/>
      <c r="C168" s="66">
        <f>SUM(C162:C167)</f>
        <v>0</v>
      </c>
      <c r="D168" s="66">
        <f>SUM(D162:D167)</f>
        <v>241000</v>
      </c>
      <c r="E168" s="66">
        <f>SUM(E162:E167)</f>
        <v>0</v>
      </c>
      <c r="F168" s="66">
        <f>SUM(F162:F167)</f>
        <v>3304000</v>
      </c>
      <c r="G168" s="61">
        <f>SUM(G162:G167)</f>
        <v>3545000</v>
      </c>
      <c r="I168" s="14"/>
    </row>
    <row r="169" spans="1:9" x14ac:dyDescent="0.25">
      <c r="C169" s="1"/>
      <c r="D169" s="1"/>
      <c r="E169" s="1"/>
      <c r="F169" s="1"/>
      <c r="G169" s="17"/>
      <c r="I169" s="14"/>
    </row>
    <row r="170" spans="1:9" x14ac:dyDescent="0.25">
      <c r="A170" s="6" t="s">
        <v>9</v>
      </c>
      <c r="B170" t="s">
        <v>10</v>
      </c>
      <c r="C170" s="13">
        <f>MROUND('Budget Template'!C162,1000)</f>
        <v>1035000</v>
      </c>
      <c r="D170" s="13">
        <f>MROUND('Budget Template'!D162,1000)</f>
        <v>0</v>
      </c>
      <c r="E170" s="13">
        <f>MROUND('Budget Template'!E162,1000)</f>
        <v>0</v>
      </c>
      <c r="F170" s="13">
        <f>MROUND('Budget Template'!F162,1000)</f>
        <v>709000</v>
      </c>
      <c r="G170" s="17">
        <f>SUM(C170:F170)</f>
        <v>1744000</v>
      </c>
      <c r="I170" s="14"/>
    </row>
    <row r="171" spans="1:9" x14ac:dyDescent="0.25">
      <c r="B171" t="s">
        <v>11</v>
      </c>
      <c r="C171" s="13">
        <f>MROUND('Budget Template'!C163,1000)</f>
        <v>2247000</v>
      </c>
      <c r="D171" s="13">
        <f>MROUND('Budget Template'!D163,1000)</f>
        <v>0</v>
      </c>
      <c r="E171" s="13">
        <f>MROUND('Budget Template'!E163,1000)</f>
        <v>0</v>
      </c>
      <c r="F171" s="13">
        <f>MROUND('Budget Template'!F163,1000)</f>
        <v>230000</v>
      </c>
      <c r="G171" s="17">
        <f t="shared" ref="G171:G176" si="15">SUM(C171:F171)</f>
        <v>2477000</v>
      </c>
      <c r="I171" s="14"/>
    </row>
    <row r="172" spans="1:9" x14ac:dyDescent="0.25">
      <c r="B172" t="s">
        <v>92</v>
      </c>
      <c r="C172" s="13">
        <f>MROUND('Budget Template'!C164,1000)</f>
        <v>1868000</v>
      </c>
      <c r="D172" s="13">
        <f>MROUND('Budget Template'!D164,1000)</f>
        <v>246000</v>
      </c>
      <c r="E172" s="13">
        <f>MROUND('Budget Template'!E164,1000)</f>
        <v>215000</v>
      </c>
      <c r="F172" s="13">
        <f>MROUND('Budget Template'!F164,1000)</f>
        <v>1861000</v>
      </c>
      <c r="G172" s="17">
        <f t="shared" si="15"/>
        <v>4190000</v>
      </c>
      <c r="I172" s="14"/>
    </row>
    <row r="173" spans="1:9" x14ac:dyDescent="0.25">
      <c r="B173" t="s">
        <v>13</v>
      </c>
      <c r="C173" s="13">
        <f>MROUND('Budget Template'!C165,1000)</f>
        <v>477000</v>
      </c>
      <c r="D173" s="13">
        <f>MROUND('Budget Template'!D165,1000)</f>
        <v>0</v>
      </c>
      <c r="E173" s="13">
        <f>MROUND('Budget Template'!E165,1000)</f>
        <v>0</v>
      </c>
      <c r="F173" s="13">
        <f>MROUND('Budget Template'!F165,1000)</f>
        <v>40000</v>
      </c>
      <c r="G173" s="17">
        <f t="shared" si="15"/>
        <v>517000</v>
      </c>
      <c r="I173" s="14"/>
    </row>
    <row r="174" spans="1:9" x14ac:dyDescent="0.25">
      <c r="B174" t="s">
        <v>29</v>
      </c>
      <c r="C174" s="13">
        <f>MROUND('Budget Template'!C166,1000)</f>
        <v>0</v>
      </c>
      <c r="D174" s="13">
        <f>MROUND('Budget Template'!D166,1000)</f>
        <v>0</v>
      </c>
      <c r="E174" s="13">
        <f>MROUND('Budget Template'!E166,1000)</f>
        <v>0</v>
      </c>
      <c r="F174" s="13">
        <f>MROUND('Budget Template'!F166,1000)</f>
        <v>0</v>
      </c>
      <c r="G174" s="17">
        <f t="shared" si="15"/>
        <v>0</v>
      </c>
      <c r="I174" s="14"/>
    </row>
    <row r="175" spans="1:9" x14ac:dyDescent="0.25">
      <c r="B175" t="s">
        <v>12</v>
      </c>
      <c r="C175" s="13">
        <f>MROUND('Budget Template'!C167,1000)</f>
        <v>0</v>
      </c>
      <c r="D175" s="13">
        <f>MROUND('Budget Template'!D167,1000)</f>
        <v>0</v>
      </c>
      <c r="E175" s="13">
        <f>MROUND('Budget Template'!E167,1000)</f>
        <v>0</v>
      </c>
      <c r="F175" s="13">
        <f>MROUND('Budget Template'!F167,1000)</f>
        <v>0</v>
      </c>
      <c r="G175" s="17">
        <f t="shared" si="15"/>
        <v>0</v>
      </c>
      <c r="I175" s="14"/>
    </row>
    <row r="176" spans="1:9" x14ac:dyDescent="0.25">
      <c r="B176" t="s">
        <v>14</v>
      </c>
      <c r="C176" s="13">
        <f>MROUND('Budget Template'!C168,1000)</f>
        <v>101000</v>
      </c>
      <c r="D176" s="13">
        <f>MROUND('Budget Template'!D168,1000)</f>
        <v>0</v>
      </c>
      <c r="E176" s="13">
        <f>MROUND('Budget Template'!E168,1000)</f>
        <v>217000</v>
      </c>
      <c r="F176" s="13">
        <f>MROUND('Budget Template'!F168,1000)</f>
        <v>0</v>
      </c>
      <c r="G176" s="17">
        <f t="shared" si="15"/>
        <v>318000</v>
      </c>
      <c r="I176" s="14"/>
    </row>
    <row r="177" spans="1:9" x14ac:dyDescent="0.25">
      <c r="A177" s="58" t="s">
        <v>15</v>
      </c>
      <c r="B177" s="59"/>
      <c r="C177" s="66">
        <f>SUM(C170:C176)</f>
        <v>5728000</v>
      </c>
      <c r="D177" s="66">
        <f>SUM(D170:D176)</f>
        <v>246000</v>
      </c>
      <c r="E177" s="66">
        <f>SUM(E170:E176)</f>
        <v>432000</v>
      </c>
      <c r="F177" s="66">
        <f>SUM(F170:F176)</f>
        <v>2840000</v>
      </c>
      <c r="G177" s="61">
        <f>SUM(G170:G176)</f>
        <v>9246000</v>
      </c>
      <c r="I177" s="14"/>
    </row>
    <row r="179" spans="1:9" x14ac:dyDescent="0.25">
      <c r="A179" s="58" t="s">
        <v>36</v>
      </c>
      <c r="B179" s="59"/>
      <c r="C179" s="66">
        <f>ROUND('Budget Template'!C174/1000,0)*1000</f>
        <v>0</v>
      </c>
      <c r="D179" s="66">
        <f>ROUND('Budget Template'!D174/1000,0)*1000</f>
        <v>0</v>
      </c>
      <c r="E179" s="66">
        <f>ROUND('Budget Template'!E174/1000,0)*1000</f>
        <v>0</v>
      </c>
      <c r="F179" s="66">
        <f>ROUND('Budget Template'!F174/1000,0)*1000</f>
        <v>0</v>
      </c>
      <c r="G179" s="61">
        <f>SUM(C179:F179)</f>
        <v>0</v>
      </c>
      <c r="I179" s="14"/>
    </row>
    <row r="180" spans="1:9" x14ac:dyDescent="0.25">
      <c r="C180" s="15"/>
      <c r="D180" s="15"/>
      <c r="E180" s="15"/>
      <c r="F180" s="15"/>
      <c r="G180" s="20"/>
      <c r="I180" s="14"/>
    </row>
    <row r="181" spans="1:9" ht="15.75" thickBot="1" x14ac:dyDescent="0.3">
      <c r="A181" s="8" t="s">
        <v>66</v>
      </c>
      <c r="B181" s="3"/>
      <c r="C181" s="95"/>
      <c r="D181" s="69">
        <f>D168-D177+D179</f>
        <v>-5000</v>
      </c>
      <c r="E181" s="69">
        <f>E168-E177+E179</f>
        <v>-432000</v>
      </c>
      <c r="F181" s="69">
        <f>F168-F177+F179</f>
        <v>464000</v>
      </c>
      <c r="G181" s="18">
        <f>SUM(C181:F181)</f>
        <v>27000</v>
      </c>
      <c r="I181" s="14"/>
    </row>
    <row r="182" spans="1:9" ht="15.75" thickTop="1" x14ac:dyDescent="0.25"/>
    <row r="183" spans="1:9" ht="30" x14ac:dyDescent="0.25">
      <c r="A183" s="9" t="s">
        <v>19</v>
      </c>
      <c r="B183" s="10"/>
      <c r="C183" s="11" t="s">
        <v>0</v>
      </c>
      <c r="D183" s="11" t="s">
        <v>32</v>
      </c>
      <c r="E183" s="11" t="s">
        <v>86</v>
      </c>
      <c r="F183" s="11" t="s">
        <v>28</v>
      </c>
      <c r="G183" s="21" t="s">
        <v>16</v>
      </c>
      <c r="I183" s="14"/>
    </row>
    <row r="184" spans="1:9" x14ac:dyDescent="0.25">
      <c r="A184" s="6" t="s">
        <v>1</v>
      </c>
      <c r="B184" t="s">
        <v>33</v>
      </c>
      <c r="C184" s="13">
        <f>MROUND('Budget Template'!C179,1000)</f>
        <v>3750000</v>
      </c>
      <c r="D184" s="13">
        <f>MROUND('Budget Template'!D179,1000)</f>
        <v>1749000</v>
      </c>
      <c r="E184" s="13">
        <f>MROUND('Budget Template'!E179,1000)</f>
        <v>0</v>
      </c>
      <c r="F184" s="13">
        <f>MROUND('Budget Template'!F179,1000)</f>
        <v>325000</v>
      </c>
      <c r="G184" s="17">
        <f t="shared" ref="G184:G189" si="16">SUM(C184:F184)</f>
        <v>5824000</v>
      </c>
      <c r="I184" s="14"/>
    </row>
    <row r="185" spans="1:9" x14ac:dyDescent="0.25">
      <c r="B185" t="s">
        <v>4</v>
      </c>
      <c r="C185" s="13">
        <f>MROUND('Budget Template'!C180,1000)</f>
        <v>0</v>
      </c>
      <c r="D185" s="13">
        <f>MROUND('Budget Template'!D180,1000)</f>
        <v>10998000</v>
      </c>
      <c r="E185" s="13">
        <f>MROUND('Budget Template'!E180,1000)</f>
        <v>0</v>
      </c>
      <c r="F185" s="13">
        <f>MROUND('Budget Template'!F180,1000)</f>
        <v>693000</v>
      </c>
      <c r="G185" s="17">
        <f t="shared" si="16"/>
        <v>11691000</v>
      </c>
      <c r="I185" s="14"/>
    </row>
    <row r="186" spans="1:9" x14ac:dyDescent="0.25">
      <c r="B186" t="s">
        <v>30</v>
      </c>
      <c r="C186" s="13">
        <f>MROUND('Budget Template'!C181,1000)</f>
        <v>0</v>
      </c>
      <c r="D186" s="13">
        <f>MROUND('Budget Template'!D181,1000)</f>
        <v>0</v>
      </c>
      <c r="E186" s="13">
        <f>MROUND('Budget Template'!E181,1000)</f>
        <v>0</v>
      </c>
      <c r="F186" s="13">
        <f>MROUND('Budget Template'!F181,1000)</f>
        <v>0</v>
      </c>
      <c r="G186" s="17">
        <f t="shared" si="16"/>
        <v>0</v>
      </c>
      <c r="I186" s="14"/>
    </row>
    <row r="187" spans="1:9" x14ac:dyDescent="0.25">
      <c r="B187" t="s">
        <v>5</v>
      </c>
      <c r="C187" s="13">
        <f>MROUND('Budget Template'!C182,1000)</f>
        <v>0</v>
      </c>
      <c r="D187" s="13">
        <f>MROUND('Budget Template'!D182,1000)</f>
        <v>0</v>
      </c>
      <c r="E187" s="13">
        <f>MROUND('Budget Template'!E182,1000)</f>
        <v>0</v>
      </c>
      <c r="F187" s="13">
        <f>MROUND('Budget Template'!F182,1000)</f>
        <v>1219000</v>
      </c>
      <c r="G187" s="17">
        <f t="shared" si="16"/>
        <v>1219000</v>
      </c>
      <c r="I187" s="14"/>
    </row>
    <row r="188" spans="1:9" x14ac:dyDescent="0.25">
      <c r="B188" t="s">
        <v>6</v>
      </c>
      <c r="C188" s="13">
        <f>MROUND('Budget Template'!C183,1000)</f>
        <v>0</v>
      </c>
      <c r="D188" s="13">
        <f>MROUND('Budget Template'!D183,1000)</f>
        <v>0</v>
      </c>
      <c r="E188" s="13">
        <f>MROUND('Budget Template'!E183,1000)</f>
        <v>0</v>
      </c>
      <c r="F188" s="13">
        <f>MROUND('Budget Template'!F183,1000)</f>
        <v>0</v>
      </c>
      <c r="G188" s="17">
        <f t="shared" si="16"/>
        <v>0</v>
      </c>
      <c r="I188" s="14"/>
    </row>
    <row r="189" spans="1:9" x14ac:dyDescent="0.25">
      <c r="B189" s="2" t="s">
        <v>7</v>
      </c>
      <c r="C189" s="13">
        <f>MROUND('Budget Template'!C184,1000)</f>
        <v>0</v>
      </c>
      <c r="D189" s="13">
        <f>MROUND('Budget Template'!D184,1000)</f>
        <v>8000</v>
      </c>
      <c r="E189" s="13">
        <f>MROUND('Budget Template'!E184,1000)</f>
        <v>0</v>
      </c>
      <c r="F189" s="13">
        <f>MROUND('Budget Template'!F184,1000)</f>
        <v>0</v>
      </c>
      <c r="G189" s="17">
        <f t="shared" si="16"/>
        <v>8000</v>
      </c>
      <c r="I189" s="14"/>
    </row>
    <row r="190" spans="1:9" x14ac:dyDescent="0.25">
      <c r="A190" s="58" t="s">
        <v>8</v>
      </c>
      <c r="B190" s="59"/>
      <c r="C190" s="66">
        <f>SUM(C184:C189)</f>
        <v>3750000</v>
      </c>
      <c r="D190" s="66">
        <f>SUM(D184:D189)</f>
        <v>12755000</v>
      </c>
      <c r="E190" s="66">
        <f>SUM(E184:E189)</f>
        <v>0</v>
      </c>
      <c r="F190" s="66">
        <f>SUM(F184:F189)</f>
        <v>2237000</v>
      </c>
      <c r="G190" s="61">
        <f>SUM(G184:G189)</f>
        <v>18742000</v>
      </c>
      <c r="I190" s="14"/>
    </row>
    <row r="191" spans="1:9" x14ac:dyDescent="0.25">
      <c r="C191" s="1"/>
      <c r="D191" s="1"/>
      <c r="E191" s="1"/>
      <c r="F191" s="1"/>
      <c r="G191" s="17"/>
      <c r="I191" s="14"/>
    </row>
    <row r="192" spans="1:9" x14ac:dyDescent="0.25">
      <c r="A192" s="6" t="s">
        <v>9</v>
      </c>
      <c r="B192" t="s">
        <v>10</v>
      </c>
      <c r="C192" s="13">
        <f>MROUND('Budget Template'!C187,1000)</f>
        <v>863000</v>
      </c>
      <c r="D192" s="13">
        <f>MROUND('Budget Template'!D187,1000)</f>
        <v>950000</v>
      </c>
      <c r="E192" s="13">
        <f>MROUND('Budget Template'!E187,1000)</f>
        <v>0</v>
      </c>
      <c r="F192" s="13">
        <f>MROUND('Budget Template'!F187,1000)</f>
        <v>66000</v>
      </c>
      <c r="G192" s="17">
        <f>SUM(C192:F192)</f>
        <v>1879000</v>
      </c>
      <c r="I192" s="14"/>
    </row>
    <row r="193" spans="1:9" x14ac:dyDescent="0.25">
      <c r="B193" t="s">
        <v>11</v>
      </c>
      <c r="C193" s="13">
        <f>MROUND('Budget Template'!C188,1000)</f>
        <v>200000</v>
      </c>
      <c r="D193" s="13">
        <f>MROUND('Budget Template'!D188,1000)</f>
        <v>1217000</v>
      </c>
      <c r="E193" s="13">
        <f>MROUND('Budget Template'!E188,1000)</f>
        <v>0</v>
      </c>
      <c r="F193" s="13">
        <f>MROUND('Budget Template'!F188,1000)</f>
        <v>0</v>
      </c>
      <c r="G193" s="17">
        <f t="shared" ref="G193:G198" si="17">SUM(C193:F193)</f>
        <v>1417000</v>
      </c>
      <c r="I193" s="14"/>
    </row>
    <row r="194" spans="1:9" x14ac:dyDescent="0.25">
      <c r="B194" t="s">
        <v>92</v>
      </c>
      <c r="C194" s="13">
        <f>MROUND('Budget Template'!C189,1000)</f>
        <v>84000</v>
      </c>
      <c r="D194" s="13">
        <f>MROUND('Budget Template'!D189,1000)</f>
        <v>9807000</v>
      </c>
      <c r="E194" s="13">
        <f>MROUND('Budget Template'!E189,1000)</f>
        <v>5000</v>
      </c>
      <c r="F194" s="13">
        <f>MROUND('Budget Template'!F189,1000)</f>
        <v>2445000</v>
      </c>
      <c r="G194" s="17">
        <f t="shared" si="17"/>
        <v>12341000</v>
      </c>
      <c r="I194" s="14"/>
    </row>
    <row r="195" spans="1:9" x14ac:dyDescent="0.25">
      <c r="B195" t="s">
        <v>13</v>
      </c>
      <c r="C195" s="13">
        <f>MROUND('Budget Template'!C190,1000)</f>
        <v>0</v>
      </c>
      <c r="D195" s="13">
        <f>MROUND('Budget Template'!D190,1000)</f>
        <v>0</v>
      </c>
      <c r="E195" s="13">
        <f>MROUND('Budget Template'!E190,1000)</f>
        <v>0</v>
      </c>
      <c r="F195" s="13">
        <f>MROUND('Budget Template'!F190,1000)</f>
        <v>0</v>
      </c>
      <c r="G195" s="17">
        <f t="shared" si="17"/>
        <v>0</v>
      </c>
      <c r="I195" s="14"/>
    </row>
    <row r="196" spans="1:9" x14ac:dyDescent="0.25">
      <c r="B196" t="s">
        <v>29</v>
      </c>
      <c r="C196" s="13">
        <f>MROUND('Budget Template'!C191,1000)</f>
        <v>0</v>
      </c>
      <c r="D196" s="13">
        <f>MROUND('Budget Template'!D191,1000)</f>
        <v>0</v>
      </c>
      <c r="E196" s="13">
        <f>MROUND('Budget Template'!E191,1000)</f>
        <v>0</v>
      </c>
      <c r="F196" s="13">
        <f>MROUND('Budget Template'!F191,1000)</f>
        <v>0</v>
      </c>
      <c r="G196" s="17">
        <f t="shared" si="17"/>
        <v>0</v>
      </c>
      <c r="I196" s="14"/>
    </row>
    <row r="197" spans="1:9" x14ac:dyDescent="0.25">
      <c r="B197" t="s">
        <v>12</v>
      </c>
      <c r="C197" s="13">
        <f>MROUND('Budget Template'!C192,1000)</f>
        <v>0</v>
      </c>
      <c r="D197" s="13">
        <f>MROUND('Budget Template'!D192,1000)</f>
        <v>11000</v>
      </c>
      <c r="E197" s="13">
        <f>MROUND('Budget Template'!E192,1000)</f>
        <v>0</v>
      </c>
      <c r="F197" s="13">
        <f>MROUND('Budget Template'!F192,1000)</f>
        <v>0</v>
      </c>
      <c r="G197" s="17">
        <f t="shared" si="17"/>
        <v>11000</v>
      </c>
      <c r="I197" s="14"/>
    </row>
    <row r="198" spans="1:9" x14ac:dyDescent="0.25">
      <c r="B198" t="s">
        <v>14</v>
      </c>
      <c r="C198" s="13">
        <f>MROUND('Budget Template'!C193,1000)</f>
        <v>0</v>
      </c>
      <c r="D198" s="13">
        <f>MROUND('Budget Template'!D193,1000)</f>
        <v>218000</v>
      </c>
      <c r="E198" s="13">
        <f>MROUND('Budget Template'!E193,1000)</f>
        <v>0</v>
      </c>
      <c r="F198" s="13">
        <f>MROUND('Budget Template'!F193,1000)</f>
        <v>8000</v>
      </c>
      <c r="G198" s="17">
        <f t="shared" si="17"/>
        <v>226000</v>
      </c>
      <c r="I198" s="14"/>
    </row>
    <row r="199" spans="1:9" x14ac:dyDescent="0.25">
      <c r="A199" s="58" t="s">
        <v>15</v>
      </c>
      <c r="B199" s="59"/>
      <c r="C199" s="66">
        <f>SUM(C192:C198)</f>
        <v>1147000</v>
      </c>
      <c r="D199" s="66">
        <f>SUM(D192:D198)</f>
        <v>12203000</v>
      </c>
      <c r="E199" s="66">
        <f>SUM(E192:E198)</f>
        <v>5000</v>
      </c>
      <c r="F199" s="66">
        <f>SUM(F192:F198)</f>
        <v>2519000</v>
      </c>
      <c r="G199" s="61">
        <f>SUM(G192:G198)</f>
        <v>15874000</v>
      </c>
      <c r="I199" s="14"/>
    </row>
    <row r="201" spans="1:9" x14ac:dyDescent="0.25">
      <c r="A201" s="58" t="s">
        <v>36</v>
      </c>
      <c r="B201" s="59"/>
      <c r="C201" s="66">
        <f>ROUND('Budget Template'!C199/1000,0)*1000</f>
        <v>0</v>
      </c>
      <c r="D201" s="66">
        <f>ROUND('Budget Template'!D199/1000,0)*1000</f>
        <v>0</v>
      </c>
      <c r="E201" s="66">
        <f>ROUND('Budget Template'!E199/1000,0)*1000</f>
        <v>0</v>
      </c>
      <c r="F201" s="66">
        <f>ROUND('Budget Template'!F199/1000,0)*1000</f>
        <v>0</v>
      </c>
      <c r="G201" s="61">
        <f>SUM(C201:F201)</f>
        <v>0</v>
      </c>
      <c r="I201" s="14"/>
    </row>
    <row r="202" spans="1:9" x14ac:dyDescent="0.25">
      <c r="C202" s="15"/>
      <c r="D202" s="15"/>
      <c r="E202" s="15"/>
      <c r="F202" s="15"/>
      <c r="G202" s="20"/>
      <c r="I202" s="14"/>
    </row>
    <row r="203" spans="1:9" ht="15.75" thickBot="1" x14ac:dyDescent="0.3">
      <c r="A203" s="8" t="s">
        <v>66</v>
      </c>
      <c r="B203" s="3"/>
      <c r="C203" s="95"/>
      <c r="D203" s="69">
        <f>D190-D199+D201</f>
        <v>552000</v>
      </c>
      <c r="E203" s="69">
        <f>E190-E199+E201</f>
        <v>-5000</v>
      </c>
      <c r="F203" s="69">
        <f>F190-F199+F201</f>
        <v>-282000</v>
      </c>
      <c r="G203" s="18">
        <f>SUM(C203:F203)</f>
        <v>265000</v>
      </c>
      <c r="I203" s="14"/>
    </row>
    <row r="204" spans="1:9" ht="15.75" thickTop="1" x14ac:dyDescent="0.25"/>
    <row r="205" spans="1:9" ht="30" x14ac:dyDescent="0.25">
      <c r="A205" s="9" t="s">
        <v>44</v>
      </c>
      <c r="B205" s="10"/>
      <c r="C205" s="11" t="s">
        <v>0</v>
      </c>
      <c r="D205" s="11" t="s">
        <v>32</v>
      </c>
      <c r="E205" s="11" t="s">
        <v>86</v>
      </c>
      <c r="F205" s="11" t="s">
        <v>28</v>
      </c>
      <c r="G205" s="21" t="s">
        <v>16</v>
      </c>
      <c r="I205" s="14"/>
    </row>
    <row r="206" spans="1:9" x14ac:dyDescent="0.25">
      <c r="A206" s="6" t="s">
        <v>1</v>
      </c>
      <c r="B206" t="s">
        <v>33</v>
      </c>
      <c r="C206" s="13">
        <f>MROUND('Budget Template'!C204,1000)</f>
        <v>0</v>
      </c>
      <c r="D206" s="13">
        <f>MROUND('Budget Template'!D204,1000)</f>
        <v>0</v>
      </c>
      <c r="E206" s="13">
        <f>MROUND('Budget Template'!E204,1000)</f>
        <v>0</v>
      </c>
      <c r="F206" s="13">
        <f>MROUND('Budget Template'!F204,1000)</f>
        <v>0</v>
      </c>
      <c r="G206" s="17">
        <f t="shared" ref="G206:G211" si="18">SUM(C206:F206)</f>
        <v>0</v>
      </c>
      <c r="I206" s="14"/>
    </row>
    <row r="207" spans="1:9" x14ac:dyDescent="0.25">
      <c r="B207" t="s">
        <v>4</v>
      </c>
      <c r="C207" s="13">
        <f>MROUND('Budget Template'!C205,1000)</f>
        <v>0</v>
      </c>
      <c r="D207" s="13">
        <f>MROUND('Budget Template'!D205,1000)</f>
        <v>0</v>
      </c>
      <c r="E207" s="13">
        <f>MROUND('Budget Template'!E205,1000)</f>
        <v>0</v>
      </c>
      <c r="F207" s="13">
        <f>MROUND('Budget Template'!F205,1000)</f>
        <v>0</v>
      </c>
      <c r="G207" s="17">
        <f t="shared" si="18"/>
        <v>0</v>
      </c>
      <c r="I207" s="14"/>
    </row>
    <row r="208" spans="1:9" x14ac:dyDescent="0.25">
      <c r="B208" t="s">
        <v>30</v>
      </c>
      <c r="C208" s="13">
        <f>MROUND('Budget Template'!C206,1000)</f>
        <v>0</v>
      </c>
      <c r="D208" s="13">
        <f>MROUND('Budget Template'!D206,1000)</f>
        <v>0</v>
      </c>
      <c r="E208" s="13">
        <f>MROUND('Budget Template'!E206,1000)</f>
        <v>0</v>
      </c>
      <c r="F208" s="13">
        <f>MROUND('Budget Template'!F206,1000)</f>
        <v>0</v>
      </c>
      <c r="G208" s="17">
        <f t="shared" si="18"/>
        <v>0</v>
      </c>
      <c r="I208" s="14"/>
    </row>
    <row r="209" spans="1:9" x14ac:dyDescent="0.25">
      <c r="B209" t="s">
        <v>5</v>
      </c>
      <c r="C209" s="13">
        <f>MROUND('Budget Template'!C207,1000)</f>
        <v>0</v>
      </c>
      <c r="D209" s="13">
        <f>MROUND('Budget Template'!D207,1000)</f>
        <v>0</v>
      </c>
      <c r="E209" s="13">
        <f>MROUND('Budget Template'!E207,1000)</f>
        <v>0</v>
      </c>
      <c r="F209" s="13">
        <f>MROUND('Budget Template'!F207,1000)</f>
        <v>0</v>
      </c>
      <c r="G209" s="17">
        <f t="shared" si="18"/>
        <v>0</v>
      </c>
      <c r="I209" s="14"/>
    </row>
    <row r="210" spans="1:9" x14ac:dyDescent="0.25">
      <c r="B210" t="s">
        <v>6</v>
      </c>
      <c r="C210" s="13">
        <f>MROUND('Budget Template'!C208,1000)</f>
        <v>0</v>
      </c>
      <c r="D210" s="13">
        <f>MROUND('Budget Template'!D208,1000)</f>
        <v>0</v>
      </c>
      <c r="E210" s="13">
        <f>MROUND('Budget Template'!E208,1000)</f>
        <v>0</v>
      </c>
      <c r="F210" s="13">
        <f>MROUND('Budget Template'!F208,1000)</f>
        <v>0</v>
      </c>
      <c r="G210" s="17">
        <f t="shared" si="18"/>
        <v>0</v>
      </c>
      <c r="I210" s="14"/>
    </row>
    <row r="211" spans="1:9" x14ac:dyDescent="0.25">
      <c r="B211" s="2" t="s">
        <v>7</v>
      </c>
      <c r="C211" s="13">
        <f>MROUND('Budget Template'!C209,1000)</f>
        <v>0</v>
      </c>
      <c r="D211" s="13">
        <f>MROUND('Budget Template'!D209,1000)</f>
        <v>0</v>
      </c>
      <c r="E211" s="13">
        <f>MROUND('Budget Template'!E209,1000)</f>
        <v>0</v>
      </c>
      <c r="F211" s="13">
        <f>MROUND('Budget Template'!F209,1000)</f>
        <v>45320000</v>
      </c>
      <c r="G211" s="17">
        <f t="shared" si="18"/>
        <v>45320000</v>
      </c>
      <c r="I211" s="14"/>
    </row>
    <row r="212" spans="1:9" x14ac:dyDescent="0.25">
      <c r="A212" s="58" t="s">
        <v>8</v>
      </c>
      <c r="B212" s="59"/>
      <c r="C212" s="66">
        <f>SUM(C206:C211)</f>
        <v>0</v>
      </c>
      <c r="D212" s="66">
        <f>SUM(D206:D211)</f>
        <v>0</v>
      </c>
      <c r="E212" s="66">
        <f>SUM(E206:E211)</f>
        <v>0</v>
      </c>
      <c r="F212" s="66">
        <f>SUM(F206:F211)</f>
        <v>45320000</v>
      </c>
      <c r="G212" s="61">
        <f>SUM(G206:G211)</f>
        <v>45320000</v>
      </c>
      <c r="I212" s="14"/>
    </row>
    <row r="213" spans="1:9" x14ac:dyDescent="0.25">
      <c r="C213" s="1"/>
      <c r="D213" s="1"/>
      <c r="E213" s="1"/>
      <c r="F213" s="1"/>
      <c r="G213" s="17"/>
      <c r="I213" s="14"/>
    </row>
    <row r="214" spans="1:9" x14ac:dyDescent="0.25">
      <c r="A214" s="6" t="s">
        <v>9</v>
      </c>
      <c r="B214" t="s">
        <v>10</v>
      </c>
      <c r="C214" s="13">
        <f>MROUND('Budget Template'!C212,1000)</f>
        <v>1081000</v>
      </c>
      <c r="D214" s="13">
        <f>MROUND('Budget Template'!D212,1000)</f>
        <v>0</v>
      </c>
      <c r="E214" s="13">
        <f>MROUND('Budget Template'!E212,1000)</f>
        <v>0</v>
      </c>
      <c r="F214" s="13">
        <f>MROUND('Budget Template'!F212,1000)</f>
        <v>0</v>
      </c>
      <c r="G214" s="17">
        <f>SUM(C214:F214)</f>
        <v>1081000</v>
      </c>
      <c r="I214" s="14"/>
    </row>
    <row r="215" spans="1:9" x14ac:dyDescent="0.25">
      <c r="B215" t="s">
        <v>11</v>
      </c>
      <c r="C215" s="13">
        <f>MROUND('Budget Template'!C213,1000)</f>
        <v>368000</v>
      </c>
      <c r="D215" s="13">
        <f>MROUND('Budget Template'!D213,1000)</f>
        <v>0</v>
      </c>
      <c r="E215" s="13">
        <f>MROUND('Budget Template'!E213,1000)</f>
        <v>0</v>
      </c>
      <c r="F215" s="13">
        <f>MROUND('Budget Template'!F213,1000)</f>
        <v>0</v>
      </c>
      <c r="G215" s="17">
        <f t="shared" ref="G215:G220" si="19">SUM(C215:F215)</f>
        <v>368000</v>
      </c>
      <c r="I215" s="14"/>
    </row>
    <row r="216" spans="1:9" x14ac:dyDescent="0.25">
      <c r="B216" t="s">
        <v>92</v>
      </c>
      <c r="C216" s="13">
        <f>MROUND('Budget Template'!C214,1000)</f>
        <v>12000</v>
      </c>
      <c r="D216" s="13">
        <f>MROUND('Budget Template'!D214,1000)</f>
        <v>0</v>
      </c>
      <c r="E216" s="13">
        <f>MROUND('Budget Template'!E214,1000)</f>
        <v>0</v>
      </c>
      <c r="F216" s="13">
        <f>MROUND('Budget Template'!F214,1000)</f>
        <v>0</v>
      </c>
      <c r="G216" s="17">
        <f t="shared" si="19"/>
        <v>12000</v>
      </c>
      <c r="I216" s="14"/>
    </row>
    <row r="217" spans="1:9" x14ac:dyDescent="0.25">
      <c r="B217" t="s">
        <v>13</v>
      </c>
      <c r="C217" s="13">
        <f>MROUND('Budget Template'!C215,1000)</f>
        <v>0</v>
      </c>
      <c r="D217" s="13">
        <f>MROUND('Budget Template'!D215,1000)</f>
        <v>0</v>
      </c>
      <c r="E217" s="13">
        <f>MROUND('Budget Template'!E215,1000)</f>
        <v>0</v>
      </c>
      <c r="F217" s="13">
        <f>MROUND('Budget Template'!F215,1000)</f>
        <v>0</v>
      </c>
      <c r="G217" s="17">
        <f t="shared" si="19"/>
        <v>0</v>
      </c>
      <c r="I217" s="14"/>
    </row>
    <row r="218" spans="1:9" x14ac:dyDescent="0.25">
      <c r="B218" t="s">
        <v>29</v>
      </c>
      <c r="C218" s="13">
        <f>MROUND('Budget Template'!C216,1000)</f>
        <v>0</v>
      </c>
      <c r="D218" s="13">
        <f>MROUND('Budget Template'!D216,1000)</f>
        <v>0</v>
      </c>
      <c r="E218" s="13">
        <f>MROUND('Budget Template'!E216,1000)</f>
        <v>0</v>
      </c>
      <c r="F218" s="13">
        <f>MROUND('Budget Template'!F216,1000)</f>
        <v>0</v>
      </c>
      <c r="G218" s="17">
        <f t="shared" si="19"/>
        <v>0</v>
      </c>
      <c r="I218" s="14"/>
    </row>
    <row r="219" spans="1:9" x14ac:dyDescent="0.25">
      <c r="B219" t="s">
        <v>12</v>
      </c>
      <c r="C219" s="13">
        <f>MROUND('Budget Template'!C217,1000)</f>
        <v>0</v>
      </c>
      <c r="D219" s="13">
        <f>MROUND('Budget Template'!D217,1000)</f>
        <v>0</v>
      </c>
      <c r="E219" s="13">
        <f>MROUND('Budget Template'!E217,1000)</f>
        <v>0</v>
      </c>
      <c r="F219" s="13">
        <f>MROUND('Budget Template'!F217,1000)</f>
        <v>0</v>
      </c>
      <c r="G219" s="17">
        <f t="shared" si="19"/>
        <v>0</v>
      </c>
      <c r="I219" s="14"/>
    </row>
    <row r="220" spans="1:9" x14ac:dyDescent="0.25">
      <c r="B220" t="s">
        <v>14</v>
      </c>
      <c r="C220" s="13">
        <f>MROUND('Budget Template'!C218,1000)</f>
        <v>0</v>
      </c>
      <c r="D220" s="13">
        <f>MROUND('Budget Template'!D218,1000)</f>
        <v>0</v>
      </c>
      <c r="E220" s="13">
        <f>MROUND('Budget Template'!E218,1000)</f>
        <v>0</v>
      </c>
      <c r="F220" s="13">
        <f>MROUND('Budget Template'!F218,1000)</f>
        <v>45320000</v>
      </c>
      <c r="G220" s="17">
        <f t="shared" si="19"/>
        <v>45320000</v>
      </c>
      <c r="I220" s="14"/>
    </row>
    <row r="221" spans="1:9" x14ac:dyDescent="0.25">
      <c r="A221" s="58" t="s">
        <v>15</v>
      </c>
      <c r="B221" s="59"/>
      <c r="C221" s="66">
        <f>SUM(C214:C220)</f>
        <v>1461000</v>
      </c>
      <c r="D221" s="66">
        <f>SUM(D214:D220)</f>
        <v>0</v>
      </c>
      <c r="E221" s="66">
        <f>SUM(E214:E220)</f>
        <v>0</v>
      </c>
      <c r="F221" s="66">
        <f>SUM(F214:F220)</f>
        <v>45320000</v>
      </c>
      <c r="G221" s="61">
        <f>SUM(G214:G220)</f>
        <v>46781000</v>
      </c>
      <c r="I221" s="14"/>
    </row>
    <row r="223" spans="1:9" x14ac:dyDescent="0.25">
      <c r="A223" s="58" t="s">
        <v>36</v>
      </c>
      <c r="B223" s="59"/>
      <c r="C223" s="66">
        <f>ROUND('Budget Template'!C224/1000,0)*1000</f>
        <v>0</v>
      </c>
      <c r="D223" s="66">
        <f>ROUND('Budget Template'!D224/1000,0)*1000</f>
        <v>0</v>
      </c>
      <c r="E223" s="66">
        <f>ROUND('Budget Template'!E224/1000,0)*1000</f>
        <v>0</v>
      </c>
      <c r="F223" s="66">
        <f>ROUND('Budget Template'!F224/1000,0)*1000</f>
        <v>0</v>
      </c>
      <c r="G223" s="61">
        <f>SUM(C223:F223)</f>
        <v>0</v>
      </c>
      <c r="I223" s="14"/>
    </row>
    <row r="224" spans="1:9" x14ac:dyDescent="0.25">
      <c r="C224" s="15"/>
      <c r="D224" s="15"/>
      <c r="E224" s="15"/>
      <c r="F224" s="15"/>
      <c r="G224" s="20"/>
      <c r="I224" s="14"/>
    </row>
    <row r="225" spans="1:9" ht="15.75" thickBot="1" x14ac:dyDescent="0.3">
      <c r="A225" s="8" t="s">
        <v>66</v>
      </c>
      <c r="B225" s="3"/>
      <c r="C225" s="95"/>
      <c r="D225" s="69">
        <f>D212-D221+D223</f>
        <v>0</v>
      </c>
      <c r="E225" s="69">
        <f>E212-E221+E223</f>
        <v>0</v>
      </c>
      <c r="F225" s="69">
        <f>F212-F221+F223</f>
        <v>0</v>
      </c>
      <c r="G225" s="18">
        <f>SUM(C225:F225)</f>
        <v>0</v>
      </c>
      <c r="I225" s="14"/>
    </row>
    <row r="226" spans="1:9" ht="15.75" thickTop="1" x14ac:dyDescent="0.25"/>
    <row r="227" spans="1:9" ht="30" x14ac:dyDescent="0.25">
      <c r="A227" s="9" t="s">
        <v>17</v>
      </c>
      <c r="B227" s="10"/>
      <c r="C227" s="11" t="s">
        <v>0</v>
      </c>
      <c r="D227" s="11" t="s">
        <v>32</v>
      </c>
      <c r="E227" s="11" t="s">
        <v>86</v>
      </c>
      <c r="F227" s="11" t="s">
        <v>28</v>
      </c>
      <c r="G227" s="21" t="s">
        <v>16</v>
      </c>
      <c r="I227" s="14"/>
    </row>
    <row r="228" spans="1:9" x14ac:dyDescent="0.25">
      <c r="A228" s="6" t="s">
        <v>1</v>
      </c>
      <c r="B228" t="s">
        <v>33</v>
      </c>
      <c r="C228" s="13">
        <f>MROUND('Budget Template'!C229,1000)</f>
        <v>0</v>
      </c>
      <c r="D228" s="13">
        <f>MROUND('Budget Template'!D229,1000)</f>
        <v>0</v>
      </c>
      <c r="E228" s="13">
        <f>MROUND('Budget Template'!E229,1000)</f>
        <v>0</v>
      </c>
      <c r="F228" s="13">
        <f>MROUND('Budget Template'!F229,1000)</f>
        <v>0</v>
      </c>
      <c r="G228" s="17">
        <f t="shared" ref="G228:G233" si="20">SUM(C228:F228)</f>
        <v>0</v>
      </c>
      <c r="I228" s="14"/>
    </row>
    <row r="229" spans="1:9" x14ac:dyDescent="0.25">
      <c r="B229" t="s">
        <v>4</v>
      </c>
      <c r="C229" s="13">
        <f>MROUND('Budget Template'!C230,1000)</f>
        <v>0</v>
      </c>
      <c r="D229" s="13">
        <f>MROUND('Budget Template'!D230,1000)</f>
        <v>0</v>
      </c>
      <c r="E229" s="13">
        <f>MROUND('Budget Template'!E230,1000)</f>
        <v>0</v>
      </c>
      <c r="F229" s="13">
        <f>MROUND('Budget Template'!F230,1000)</f>
        <v>0</v>
      </c>
      <c r="G229" s="17">
        <f t="shared" si="20"/>
        <v>0</v>
      </c>
      <c r="I229" s="14"/>
    </row>
    <row r="230" spans="1:9" x14ac:dyDescent="0.25">
      <c r="B230" t="s">
        <v>30</v>
      </c>
      <c r="C230" s="13">
        <f>MROUND('Budget Template'!C231,1000)</f>
        <v>0</v>
      </c>
      <c r="D230" s="13">
        <f>MROUND('Budget Template'!D231,1000)</f>
        <v>0</v>
      </c>
      <c r="E230" s="13">
        <f>MROUND('Budget Template'!E231,1000)</f>
        <v>0</v>
      </c>
      <c r="F230" s="13">
        <f>MROUND('Budget Template'!F231,1000)</f>
        <v>0</v>
      </c>
      <c r="G230" s="17">
        <f t="shared" si="20"/>
        <v>0</v>
      </c>
      <c r="I230" s="14"/>
    </row>
    <row r="231" spans="1:9" x14ac:dyDescent="0.25">
      <c r="B231" t="s">
        <v>5</v>
      </c>
      <c r="C231" s="13">
        <f>MROUND('Budget Template'!C232,1000)</f>
        <v>0</v>
      </c>
      <c r="D231" s="13">
        <f>MROUND('Budget Template'!D232,1000)</f>
        <v>0</v>
      </c>
      <c r="E231" s="13">
        <f>MROUND('Budget Template'!E232,1000)</f>
        <v>0</v>
      </c>
      <c r="F231" s="13">
        <f>MROUND('Budget Template'!F232,1000)</f>
        <v>0</v>
      </c>
      <c r="G231" s="17">
        <f t="shared" si="20"/>
        <v>0</v>
      </c>
      <c r="I231" s="14"/>
    </row>
    <row r="232" spans="1:9" x14ac:dyDescent="0.25">
      <c r="B232" t="s">
        <v>6</v>
      </c>
      <c r="C232" s="13">
        <f>MROUND('Budget Template'!C233,1000)</f>
        <v>0</v>
      </c>
      <c r="D232" s="13">
        <f>MROUND('Budget Template'!D233,1000)</f>
        <v>0</v>
      </c>
      <c r="E232" s="13">
        <f>MROUND('Budget Template'!E233,1000)</f>
        <v>0</v>
      </c>
      <c r="F232" s="13">
        <f>MROUND('Budget Template'!F233,1000)</f>
        <v>0</v>
      </c>
      <c r="G232" s="17">
        <f t="shared" si="20"/>
        <v>0</v>
      </c>
      <c r="I232" s="14"/>
    </row>
    <row r="233" spans="1:9" x14ac:dyDescent="0.25">
      <c r="B233" s="2" t="s">
        <v>7</v>
      </c>
      <c r="C233" s="13">
        <f>MROUND('Budget Template'!C234,1000)</f>
        <v>0</v>
      </c>
      <c r="D233" s="13">
        <f>MROUND('Budget Template'!D234,1000)</f>
        <v>0</v>
      </c>
      <c r="E233" s="13">
        <f>MROUND('Budget Template'!E234,1000)</f>
        <v>0</v>
      </c>
      <c r="F233" s="13">
        <f>MROUND('Budget Template'!F234,1000)</f>
        <v>0</v>
      </c>
      <c r="G233" s="17">
        <f t="shared" si="20"/>
        <v>0</v>
      </c>
      <c r="I233" s="14"/>
    </row>
    <row r="234" spans="1:9" x14ac:dyDescent="0.25">
      <c r="A234" s="58" t="s">
        <v>8</v>
      </c>
      <c r="B234" s="59"/>
      <c r="C234" s="66">
        <f>SUM(C228:C233)</f>
        <v>0</v>
      </c>
      <c r="D234" s="66">
        <f>SUM(D228:D233)</f>
        <v>0</v>
      </c>
      <c r="E234" s="66">
        <f>SUM(E228:E233)</f>
        <v>0</v>
      </c>
      <c r="F234" s="66">
        <f>SUM(F228:F233)</f>
        <v>0</v>
      </c>
      <c r="G234" s="61">
        <f>SUM(G228:G233)</f>
        <v>0</v>
      </c>
      <c r="I234" s="14"/>
    </row>
    <row r="235" spans="1:9" x14ac:dyDescent="0.25">
      <c r="C235" s="1"/>
      <c r="D235" s="1"/>
      <c r="E235" s="1"/>
      <c r="F235" s="1"/>
      <c r="G235" s="17"/>
      <c r="I235" s="14"/>
    </row>
    <row r="236" spans="1:9" x14ac:dyDescent="0.25">
      <c r="A236" s="6" t="s">
        <v>9</v>
      </c>
      <c r="B236" t="s">
        <v>10</v>
      </c>
      <c r="C236" s="13">
        <f>MROUND('Budget Template'!C237,1000)</f>
        <v>1161000</v>
      </c>
      <c r="D236" s="13">
        <f>MROUND('Budget Template'!D237,1000)</f>
        <v>0</v>
      </c>
      <c r="E236" s="13">
        <f>MROUND('Budget Template'!E237,1000)</f>
        <v>0</v>
      </c>
      <c r="F236" s="13">
        <f>MROUND('Budget Template'!F237,1000)</f>
        <v>0</v>
      </c>
      <c r="G236" s="17">
        <f>SUM(C236:F236)</f>
        <v>1161000</v>
      </c>
      <c r="I236" s="14"/>
    </row>
    <row r="237" spans="1:9" x14ac:dyDescent="0.25">
      <c r="B237" t="s">
        <v>11</v>
      </c>
      <c r="C237" s="13">
        <f>MROUND('Budget Template'!C238,1000)</f>
        <v>156000</v>
      </c>
      <c r="D237" s="13">
        <f>MROUND('Budget Template'!D238,1000)</f>
        <v>0</v>
      </c>
      <c r="E237" s="13">
        <f>MROUND('Budget Template'!E238,1000)</f>
        <v>0</v>
      </c>
      <c r="F237" s="13">
        <f>MROUND('Budget Template'!F238,1000)</f>
        <v>0</v>
      </c>
      <c r="G237" s="17">
        <f t="shared" ref="G237:G242" si="21">SUM(C237:F237)</f>
        <v>156000</v>
      </c>
      <c r="I237" s="14"/>
    </row>
    <row r="238" spans="1:9" x14ac:dyDescent="0.25">
      <c r="B238" t="s">
        <v>92</v>
      </c>
      <c r="C238" s="13">
        <f>MROUND('Budget Template'!C239,1000)</f>
        <v>2329000</v>
      </c>
      <c r="D238" s="13">
        <f>MROUND('Budget Template'!D239,1000)</f>
        <v>0</v>
      </c>
      <c r="E238" s="13">
        <f>MROUND('Budget Template'!E239,1000)</f>
        <v>0</v>
      </c>
      <c r="F238" s="13">
        <f>MROUND('Budget Template'!F239,1000)</f>
        <v>0</v>
      </c>
      <c r="G238" s="17">
        <f t="shared" si="21"/>
        <v>2329000</v>
      </c>
      <c r="I238" s="14"/>
    </row>
    <row r="239" spans="1:9" x14ac:dyDescent="0.25">
      <c r="B239" t="s">
        <v>13</v>
      </c>
      <c r="C239" s="13">
        <f>MROUND('Budget Template'!C240,1000)</f>
        <v>0</v>
      </c>
      <c r="D239" s="13">
        <f>MROUND('Budget Template'!D240,1000)</f>
        <v>0</v>
      </c>
      <c r="E239" s="13">
        <f>MROUND('Budget Template'!E240,1000)</f>
        <v>0</v>
      </c>
      <c r="F239" s="13">
        <f>MROUND('Budget Template'!F240,1000)</f>
        <v>0</v>
      </c>
      <c r="G239" s="17">
        <f t="shared" si="21"/>
        <v>0</v>
      </c>
      <c r="I239" s="14"/>
    </row>
    <row r="240" spans="1:9" x14ac:dyDescent="0.25">
      <c r="B240" t="s">
        <v>29</v>
      </c>
      <c r="C240" s="13">
        <f>MROUND('Budget Template'!C241,1000)</f>
        <v>0</v>
      </c>
      <c r="D240" s="13">
        <f>MROUND('Budget Template'!D241,1000)</f>
        <v>0</v>
      </c>
      <c r="E240" s="13">
        <f>MROUND('Budget Template'!E241,1000)</f>
        <v>0</v>
      </c>
      <c r="F240" s="13">
        <f>MROUND('Budget Template'!F241,1000)</f>
        <v>0</v>
      </c>
      <c r="G240" s="17">
        <f t="shared" si="21"/>
        <v>0</v>
      </c>
      <c r="I240" s="14"/>
    </row>
    <row r="241" spans="1:9" x14ac:dyDescent="0.25">
      <c r="B241" t="s">
        <v>12</v>
      </c>
      <c r="C241" s="13">
        <f>MROUND('Budget Template'!C242,1000)</f>
        <v>0</v>
      </c>
      <c r="D241" s="13">
        <f>MROUND('Budget Template'!D242,1000)</f>
        <v>0</v>
      </c>
      <c r="E241" s="13">
        <f>MROUND('Budget Template'!E242,1000)</f>
        <v>0</v>
      </c>
      <c r="F241" s="13">
        <f>MROUND('Budget Template'!F242,1000)</f>
        <v>0</v>
      </c>
      <c r="G241" s="17">
        <f t="shared" si="21"/>
        <v>0</v>
      </c>
      <c r="I241" s="14"/>
    </row>
    <row r="242" spans="1:9" x14ac:dyDescent="0.25">
      <c r="B242" t="s">
        <v>14</v>
      </c>
      <c r="C242" s="13">
        <f>MROUND('Budget Template'!C243,1000)</f>
        <v>0</v>
      </c>
      <c r="D242" s="13">
        <f>MROUND('Budget Template'!D243,1000)</f>
        <v>0</v>
      </c>
      <c r="E242" s="13">
        <f>MROUND('Budget Template'!E243,1000)</f>
        <v>0</v>
      </c>
      <c r="F242" s="13">
        <f>MROUND('Budget Template'!F243,1000)</f>
        <v>0</v>
      </c>
      <c r="G242" s="17">
        <f t="shared" si="21"/>
        <v>0</v>
      </c>
      <c r="I242" s="14"/>
    </row>
    <row r="243" spans="1:9" x14ac:dyDescent="0.25">
      <c r="A243" s="58" t="s">
        <v>15</v>
      </c>
      <c r="B243" s="59"/>
      <c r="C243" s="66">
        <f>SUM(C236:C242)</f>
        <v>3646000</v>
      </c>
      <c r="D243" s="66">
        <f>SUM(D236:D242)</f>
        <v>0</v>
      </c>
      <c r="E243" s="66">
        <f>SUM(E236:E242)</f>
        <v>0</v>
      </c>
      <c r="F243" s="66">
        <f>SUM(F236:F242)</f>
        <v>0</v>
      </c>
      <c r="G243" s="61">
        <f>SUM(G236:G242)</f>
        <v>3646000</v>
      </c>
      <c r="I243" s="14"/>
    </row>
    <row r="245" spans="1:9" x14ac:dyDescent="0.25">
      <c r="A245" s="58" t="s">
        <v>36</v>
      </c>
      <c r="B245" s="59"/>
      <c r="C245" s="66">
        <f>ROUND('Budget Template'!C249/1000,0)*1000</f>
        <v>0</v>
      </c>
      <c r="D245" s="66">
        <f>ROUND('Budget Template'!D249/1000,0)*1000</f>
        <v>0</v>
      </c>
      <c r="E245" s="66">
        <f>ROUND('Budget Template'!E249/1000,0)*1000</f>
        <v>0</v>
      </c>
      <c r="F245" s="66">
        <f>ROUND('Budget Template'!F249/1000,0)*1000</f>
        <v>0</v>
      </c>
      <c r="G245" s="61">
        <f>SUM(C245:F245)</f>
        <v>0</v>
      </c>
      <c r="I245" s="14"/>
    </row>
    <row r="246" spans="1:9" x14ac:dyDescent="0.25">
      <c r="C246" s="15"/>
      <c r="D246" s="15"/>
      <c r="E246" s="15"/>
      <c r="F246" s="15"/>
      <c r="G246" s="20"/>
      <c r="I246" s="14"/>
    </row>
    <row r="247" spans="1:9" ht="15.75" thickBot="1" x14ac:dyDescent="0.3">
      <c r="A247" s="8" t="s">
        <v>66</v>
      </c>
      <c r="B247" s="3"/>
      <c r="C247" s="95"/>
      <c r="D247" s="69">
        <f>D234-D243+D245</f>
        <v>0</v>
      </c>
      <c r="E247" s="69">
        <f>E234-E243+E245</f>
        <v>0</v>
      </c>
      <c r="F247" s="69">
        <f>F234-F243+F245</f>
        <v>0</v>
      </c>
      <c r="G247" s="18">
        <f>SUM(C247:F247)</f>
        <v>0</v>
      </c>
      <c r="I247" s="14"/>
    </row>
    <row r="248" spans="1:9" ht="15.75" thickTop="1" x14ac:dyDescent="0.25"/>
    <row r="249" spans="1:9" ht="30" x14ac:dyDescent="0.25">
      <c r="A249" s="9" t="s">
        <v>43</v>
      </c>
      <c r="B249" s="10"/>
      <c r="C249" s="11" t="s">
        <v>0</v>
      </c>
      <c r="D249" s="11" t="s">
        <v>32</v>
      </c>
      <c r="E249" s="11" t="s">
        <v>86</v>
      </c>
      <c r="F249" s="11" t="s">
        <v>28</v>
      </c>
      <c r="G249" s="21" t="s">
        <v>16</v>
      </c>
      <c r="I249" s="14"/>
    </row>
    <row r="250" spans="1:9" x14ac:dyDescent="0.25">
      <c r="A250" s="6" t="s">
        <v>1</v>
      </c>
      <c r="B250" t="s">
        <v>33</v>
      </c>
      <c r="C250" s="13">
        <f>MROUND('Budget Template'!C254,1000)</f>
        <v>0</v>
      </c>
      <c r="D250" s="13">
        <f>MROUND('Budget Template'!D254,1000)</f>
        <v>0</v>
      </c>
      <c r="E250" s="13">
        <f>MROUND('Budget Template'!E254,1000)</f>
        <v>0</v>
      </c>
      <c r="F250" s="13">
        <f>MROUND('Budget Template'!F254,1000)</f>
        <v>0</v>
      </c>
      <c r="G250" s="17">
        <f t="shared" ref="G250:G255" si="22">SUM(C250:F250)</f>
        <v>0</v>
      </c>
      <c r="I250" s="14"/>
    </row>
    <row r="251" spans="1:9" x14ac:dyDescent="0.25">
      <c r="B251" t="s">
        <v>4</v>
      </c>
      <c r="C251" s="13">
        <f>MROUND('Budget Template'!C255,1000)</f>
        <v>0</v>
      </c>
      <c r="D251" s="13">
        <f>MROUND('Budget Template'!D255,1000)</f>
        <v>0</v>
      </c>
      <c r="E251" s="13">
        <f>MROUND('Budget Template'!E255,1000)</f>
        <v>0</v>
      </c>
      <c r="F251" s="13">
        <f>MROUND('Budget Template'!F255,1000)</f>
        <v>0</v>
      </c>
      <c r="G251" s="17">
        <f t="shared" si="22"/>
        <v>0</v>
      </c>
      <c r="I251" s="14"/>
    </row>
    <row r="252" spans="1:9" x14ac:dyDescent="0.25">
      <c r="B252" t="s">
        <v>30</v>
      </c>
      <c r="C252" s="13">
        <f>MROUND('Budget Template'!C256,1000)</f>
        <v>0</v>
      </c>
      <c r="D252" s="13">
        <f>MROUND('Budget Template'!D256,1000)</f>
        <v>0</v>
      </c>
      <c r="E252" s="13">
        <f>MROUND('Budget Template'!E256,1000)</f>
        <v>0</v>
      </c>
      <c r="F252" s="13">
        <f>MROUND('Budget Template'!F256,1000)</f>
        <v>0</v>
      </c>
      <c r="G252" s="17">
        <f t="shared" si="22"/>
        <v>0</v>
      </c>
      <c r="I252" s="14"/>
    </row>
    <row r="253" spans="1:9" x14ac:dyDescent="0.25">
      <c r="B253" t="s">
        <v>5</v>
      </c>
      <c r="C253" s="13">
        <f>MROUND('Budget Template'!C257,1000)</f>
        <v>0</v>
      </c>
      <c r="D253" s="13">
        <f>MROUND('Budget Template'!D257,1000)</f>
        <v>0</v>
      </c>
      <c r="E253" s="13">
        <f>MROUND('Budget Template'!E257,1000)</f>
        <v>4823000</v>
      </c>
      <c r="F253" s="13">
        <f>MROUND('Budget Template'!F257,1000)</f>
        <v>12348000</v>
      </c>
      <c r="G253" s="17">
        <f t="shared" si="22"/>
        <v>17171000</v>
      </c>
      <c r="I253" s="14"/>
    </row>
    <row r="254" spans="1:9" x14ac:dyDescent="0.25">
      <c r="B254" t="s">
        <v>6</v>
      </c>
      <c r="C254" s="13">
        <f>MROUND('Budget Template'!C258,1000)</f>
        <v>0</v>
      </c>
      <c r="D254" s="13">
        <f>MROUND('Budget Template'!D258,1000)</f>
        <v>0</v>
      </c>
      <c r="E254" s="13">
        <f>MROUND('Budget Template'!E258,1000)</f>
        <v>0</v>
      </c>
      <c r="F254" s="13">
        <f>MROUND('Budget Template'!F258,1000)</f>
        <v>0</v>
      </c>
      <c r="G254" s="17">
        <f t="shared" si="22"/>
        <v>0</v>
      </c>
      <c r="I254" s="14"/>
    </row>
    <row r="255" spans="1:9" x14ac:dyDescent="0.25">
      <c r="B255" s="2" t="s">
        <v>7</v>
      </c>
      <c r="C255" s="13">
        <f>MROUND('Budget Template'!C259,1000)</f>
        <v>0</v>
      </c>
      <c r="D255" s="13">
        <f>MROUND('Budget Template'!D259,1000)</f>
        <v>0</v>
      </c>
      <c r="E255" s="13">
        <f>MROUND('Budget Template'!E259,1000)</f>
        <v>0</v>
      </c>
      <c r="F255" s="13">
        <f>MROUND('Budget Template'!F259,1000)</f>
        <v>31000</v>
      </c>
      <c r="G255" s="17">
        <f t="shared" si="22"/>
        <v>31000</v>
      </c>
      <c r="I255" s="14"/>
    </row>
    <row r="256" spans="1:9" x14ac:dyDescent="0.25">
      <c r="A256" s="58" t="s">
        <v>8</v>
      </c>
      <c r="B256" s="59"/>
      <c r="C256" s="66">
        <f>SUM(C250:C255)</f>
        <v>0</v>
      </c>
      <c r="D256" s="66">
        <f>SUM(D250:D255)</f>
        <v>0</v>
      </c>
      <c r="E256" s="66">
        <f>SUM(E250:E255)</f>
        <v>4823000</v>
      </c>
      <c r="F256" s="66">
        <f>SUM(F250:F255)</f>
        <v>12379000</v>
      </c>
      <c r="G256" s="61">
        <f>SUM(G250:G255)</f>
        <v>17202000</v>
      </c>
      <c r="I256" s="14"/>
    </row>
    <row r="257" spans="1:9" x14ac:dyDescent="0.25">
      <c r="C257" s="1"/>
      <c r="D257" s="1"/>
      <c r="E257" s="1"/>
      <c r="F257" s="1"/>
      <c r="G257" s="17"/>
      <c r="I257" s="14"/>
    </row>
    <row r="258" spans="1:9" x14ac:dyDescent="0.25">
      <c r="A258" s="6" t="s">
        <v>9</v>
      </c>
      <c r="B258" t="s">
        <v>10</v>
      </c>
      <c r="C258" s="13">
        <f>MROUND('Budget Template'!C262,1000)</f>
        <v>5314000</v>
      </c>
      <c r="D258" s="13">
        <f>MROUND('Budget Template'!D262,1000)</f>
        <v>0</v>
      </c>
      <c r="E258" s="13">
        <f>MROUND('Budget Template'!E262,1000)</f>
        <v>790000</v>
      </c>
      <c r="F258" s="13">
        <f>MROUND('Budget Template'!F262,1000)</f>
        <v>0</v>
      </c>
      <c r="G258" s="17">
        <f>SUM(C258:F258)</f>
        <v>6104000</v>
      </c>
      <c r="I258" s="14"/>
    </row>
    <row r="259" spans="1:9" x14ac:dyDescent="0.25">
      <c r="B259" t="s">
        <v>11</v>
      </c>
      <c r="C259" s="13">
        <f>MROUND('Budget Template'!C263,1000)</f>
        <v>1196000</v>
      </c>
      <c r="D259" s="13">
        <f>MROUND('Budget Template'!D263,1000)</f>
        <v>0</v>
      </c>
      <c r="E259" s="13">
        <f>MROUND('Budget Template'!E263,1000)</f>
        <v>281000</v>
      </c>
      <c r="F259" s="13">
        <f>MROUND('Budget Template'!F263,1000)</f>
        <v>0</v>
      </c>
      <c r="G259" s="17">
        <f t="shared" ref="G259:G264" si="23">SUM(C259:F259)</f>
        <v>1477000</v>
      </c>
      <c r="I259" s="14"/>
    </row>
    <row r="260" spans="1:9" x14ac:dyDescent="0.25">
      <c r="B260" t="s">
        <v>92</v>
      </c>
      <c r="C260" s="13">
        <f>MROUND('Budget Template'!C264,1000)</f>
        <v>912000</v>
      </c>
      <c r="D260" s="13">
        <f>MROUND('Budget Template'!D264,1000)</f>
        <v>0</v>
      </c>
      <c r="E260" s="13">
        <f>MROUND('Budget Template'!E264,1000)</f>
        <v>2547000</v>
      </c>
      <c r="F260" s="13">
        <f>MROUND('Budget Template'!F264,1000)</f>
        <v>12378000</v>
      </c>
      <c r="G260" s="17">
        <f t="shared" si="23"/>
        <v>15837000</v>
      </c>
      <c r="I260" s="14"/>
    </row>
    <row r="261" spans="1:9" x14ac:dyDescent="0.25">
      <c r="B261" t="s">
        <v>13</v>
      </c>
      <c r="C261" s="13">
        <f>MROUND('Budget Template'!C265,1000)</f>
        <v>0</v>
      </c>
      <c r="D261" s="13">
        <f>MROUND('Budget Template'!D265,1000)</f>
        <v>0</v>
      </c>
      <c r="E261" s="13">
        <f>MROUND('Budget Template'!E265,1000)</f>
        <v>0</v>
      </c>
      <c r="F261" s="13">
        <f>MROUND('Budget Template'!F265,1000)</f>
        <v>0</v>
      </c>
      <c r="G261" s="17">
        <f t="shared" si="23"/>
        <v>0</v>
      </c>
      <c r="I261" s="14"/>
    </row>
    <row r="262" spans="1:9" x14ac:dyDescent="0.25">
      <c r="B262" t="s">
        <v>29</v>
      </c>
      <c r="C262" s="13">
        <f>MROUND('Budget Template'!C266,1000)</f>
        <v>0</v>
      </c>
      <c r="D262" s="13">
        <f>MROUND('Budget Template'!D266,1000)</f>
        <v>0</v>
      </c>
      <c r="E262" s="13">
        <f>MROUND('Budget Template'!E266,1000)</f>
        <v>0</v>
      </c>
      <c r="F262" s="13">
        <f>MROUND('Budget Template'!F266,1000)</f>
        <v>0</v>
      </c>
      <c r="G262" s="17">
        <f t="shared" si="23"/>
        <v>0</v>
      </c>
      <c r="I262" s="14"/>
    </row>
    <row r="263" spans="1:9" x14ac:dyDescent="0.25">
      <c r="B263" t="s">
        <v>12</v>
      </c>
      <c r="C263" s="13">
        <f>MROUND('Budget Template'!C267,1000)</f>
        <v>0</v>
      </c>
      <c r="D263" s="13">
        <f>MROUND('Budget Template'!D267,1000)</f>
        <v>0</v>
      </c>
      <c r="E263" s="13">
        <f>MROUND('Budget Template'!E267,1000)</f>
        <v>0</v>
      </c>
      <c r="F263" s="13">
        <f>MROUND('Budget Template'!F267,1000)</f>
        <v>0</v>
      </c>
      <c r="G263" s="17">
        <f t="shared" si="23"/>
        <v>0</v>
      </c>
      <c r="I263" s="14"/>
    </row>
    <row r="264" spans="1:9" x14ac:dyDescent="0.25">
      <c r="B264" t="s">
        <v>14</v>
      </c>
      <c r="C264" s="13">
        <f>MROUND('Budget Template'!C268,1000)</f>
        <v>0</v>
      </c>
      <c r="D264" s="13">
        <f>MROUND('Budget Template'!D268,1000)</f>
        <v>0</v>
      </c>
      <c r="E264" s="13">
        <f>MROUND('Budget Template'!E268,1000)</f>
        <v>0</v>
      </c>
      <c r="F264" s="13">
        <f>MROUND('Budget Template'!F268,1000)</f>
        <v>11000</v>
      </c>
      <c r="G264" s="17">
        <f t="shared" si="23"/>
        <v>11000</v>
      </c>
      <c r="I264" s="14"/>
    </row>
    <row r="265" spans="1:9" x14ac:dyDescent="0.25">
      <c r="A265" s="58" t="s">
        <v>15</v>
      </c>
      <c r="B265" s="59"/>
      <c r="C265" s="66">
        <f>SUM(C258:C264)</f>
        <v>7422000</v>
      </c>
      <c r="D265" s="66">
        <f>SUM(D258:D264)</f>
        <v>0</v>
      </c>
      <c r="E265" s="66">
        <f>SUM(E258:E264)</f>
        <v>3618000</v>
      </c>
      <c r="F265" s="66">
        <f>SUM(F258:F264)</f>
        <v>12389000</v>
      </c>
      <c r="G265" s="61">
        <f>SUM(G258:G264)</f>
        <v>23429000</v>
      </c>
      <c r="I265" s="14"/>
    </row>
    <row r="267" spans="1:9" x14ac:dyDescent="0.25">
      <c r="A267" s="58" t="s">
        <v>36</v>
      </c>
      <c r="B267" s="59"/>
      <c r="C267" s="66">
        <f>ROUND('Budget Template'!C274/1000,0)*1000</f>
        <v>0</v>
      </c>
      <c r="D267" s="66">
        <f>ROUND('Budget Template'!D274/1000,0)*1000</f>
        <v>0</v>
      </c>
      <c r="E267" s="66">
        <f>ROUND('Budget Template'!E274/1000,0)*1000</f>
        <v>0</v>
      </c>
      <c r="F267" s="66">
        <f>ROUND('Budget Template'!F274/1000,0)*1000</f>
        <v>0</v>
      </c>
      <c r="G267" s="61">
        <f>SUM(C267:F267)</f>
        <v>0</v>
      </c>
      <c r="I267" s="14"/>
    </row>
    <row r="268" spans="1:9" x14ac:dyDescent="0.25">
      <c r="C268" s="15"/>
      <c r="D268" s="15"/>
      <c r="E268" s="15"/>
      <c r="F268" s="15"/>
      <c r="G268" s="20"/>
      <c r="I268" s="14"/>
    </row>
    <row r="269" spans="1:9" ht="15.75" thickBot="1" x14ac:dyDescent="0.3">
      <c r="A269" s="8" t="s">
        <v>66</v>
      </c>
      <c r="B269" s="3"/>
      <c r="C269" s="95"/>
      <c r="D269" s="69">
        <f>D256-D265+D267</f>
        <v>0</v>
      </c>
      <c r="E269" s="69">
        <f>E256-E265+E267</f>
        <v>1205000</v>
      </c>
      <c r="F269" s="69">
        <f>F256-F265+F267</f>
        <v>-10000</v>
      </c>
      <c r="G269" s="18">
        <f>SUM(C269:F269)</f>
        <v>1195000</v>
      </c>
      <c r="I269" s="14"/>
    </row>
    <row r="270" spans="1:9" ht="15.75" thickTop="1" x14ac:dyDescent="0.25"/>
    <row r="271" spans="1:9" ht="30" x14ac:dyDescent="0.25">
      <c r="A271" s="9" t="s">
        <v>20</v>
      </c>
      <c r="B271" s="10"/>
      <c r="C271" s="11" t="s">
        <v>0</v>
      </c>
      <c r="D271" s="11" t="s">
        <v>32</v>
      </c>
      <c r="E271" s="11" t="s">
        <v>86</v>
      </c>
      <c r="F271" s="11" t="s">
        <v>28</v>
      </c>
      <c r="G271" s="21" t="s">
        <v>16</v>
      </c>
      <c r="I271" s="14"/>
    </row>
    <row r="272" spans="1:9" x14ac:dyDescent="0.25">
      <c r="A272" s="6" t="s">
        <v>1</v>
      </c>
      <c r="B272" t="s">
        <v>33</v>
      </c>
      <c r="C272" s="13">
        <f>MROUND('Budget Template'!C279,1000)</f>
        <v>85232000</v>
      </c>
      <c r="D272" s="13">
        <f>MROUND('Budget Template'!D279,1000)</f>
        <v>0</v>
      </c>
      <c r="E272" s="13">
        <f>MROUND('Budget Template'!E279,1000)</f>
        <v>0</v>
      </c>
      <c r="F272" s="13">
        <f>MROUND('Budget Template'!F279,1000)</f>
        <v>4091000</v>
      </c>
      <c r="G272" s="17">
        <f t="shared" ref="G272:G277" si="24">SUM(C272:F272)</f>
        <v>89323000</v>
      </c>
      <c r="I272" s="14"/>
    </row>
    <row r="273" spans="1:9" x14ac:dyDescent="0.25">
      <c r="B273" t="s">
        <v>4</v>
      </c>
      <c r="C273" s="13">
        <f>MROUND('Budget Template'!C280,1000)</f>
        <v>0</v>
      </c>
      <c r="D273" s="13">
        <f>MROUND('Budget Template'!D280,1000)</f>
        <v>137000</v>
      </c>
      <c r="E273" s="13">
        <f>MROUND('Budget Template'!E280,1000)</f>
        <v>0</v>
      </c>
      <c r="F273" s="13">
        <f>MROUND('Budget Template'!F280,1000)</f>
        <v>0</v>
      </c>
      <c r="G273" s="17">
        <f t="shared" si="24"/>
        <v>137000</v>
      </c>
      <c r="I273" s="14"/>
    </row>
    <row r="274" spans="1:9" x14ac:dyDescent="0.25">
      <c r="B274" t="s">
        <v>30</v>
      </c>
      <c r="C274" s="13">
        <f>MROUND('Budget Template'!C281,1000)</f>
        <v>0</v>
      </c>
      <c r="D274" s="13">
        <f>MROUND('Budget Template'!D281,1000)</f>
        <v>0</v>
      </c>
      <c r="E274" s="13">
        <f>MROUND('Budget Template'!E281,1000)</f>
        <v>0</v>
      </c>
      <c r="F274" s="13">
        <f>MROUND('Budget Template'!F281,1000)</f>
        <v>0</v>
      </c>
      <c r="G274" s="17">
        <f t="shared" si="24"/>
        <v>0</v>
      </c>
      <c r="I274" s="14"/>
    </row>
    <row r="275" spans="1:9" x14ac:dyDescent="0.25">
      <c r="B275" t="s">
        <v>5</v>
      </c>
      <c r="C275" s="13">
        <f>MROUND('Budget Template'!C282,1000)</f>
        <v>0</v>
      </c>
      <c r="D275" s="13">
        <f>MROUND('Budget Template'!D282,1000)</f>
        <v>0</v>
      </c>
      <c r="E275" s="13">
        <f>MROUND('Budget Template'!E282,1000)</f>
        <v>0</v>
      </c>
      <c r="F275" s="13">
        <f>MROUND('Budget Template'!F282,1000)</f>
        <v>0</v>
      </c>
      <c r="G275" s="17">
        <f t="shared" si="24"/>
        <v>0</v>
      </c>
      <c r="I275" s="14"/>
    </row>
    <row r="276" spans="1:9" x14ac:dyDescent="0.25">
      <c r="B276" t="s">
        <v>6</v>
      </c>
      <c r="C276" s="13">
        <f>MROUND('Budget Template'!C283,1000)</f>
        <v>0</v>
      </c>
      <c r="D276" s="13">
        <f>MROUND('Budget Template'!D283,1000)</f>
        <v>0</v>
      </c>
      <c r="E276" s="13">
        <f>MROUND('Budget Template'!E283,1000)</f>
        <v>0</v>
      </c>
      <c r="F276" s="13">
        <f>MROUND('Budget Template'!F283,1000)</f>
        <v>0</v>
      </c>
      <c r="G276" s="17">
        <f t="shared" si="24"/>
        <v>0</v>
      </c>
      <c r="I276" s="14"/>
    </row>
    <row r="277" spans="1:9" x14ac:dyDescent="0.25">
      <c r="B277" s="2" t="s">
        <v>7</v>
      </c>
      <c r="C277" s="13">
        <f>MROUND('Budget Template'!C284,1000)</f>
        <v>1333000</v>
      </c>
      <c r="D277" s="13">
        <f>MROUND('Budget Template'!D284,1000)</f>
        <v>100000</v>
      </c>
      <c r="E277" s="13">
        <f>MROUND('Budget Template'!E284,1000)</f>
        <v>0</v>
      </c>
      <c r="F277" s="13">
        <f>MROUND('Budget Template'!F284,1000)</f>
        <v>170000</v>
      </c>
      <c r="G277" s="17">
        <f t="shared" si="24"/>
        <v>1603000</v>
      </c>
      <c r="I277" s="14"/>
    </row>
    <row r="278" spans="1:9" x14ac:dyDescent="0.25">
      <c r="A278" s="58" t="s">
        <v>8</v>
      </c>
      <c r="B278" s="59"/>
      <c r="C278" s="66">
        <f>SUM(C272:C277)</f>
        <v>86565000</v>
      </c>
      <c r="D278" s="66">
        <f>SUM(D272:D277)</f>
        <v>237000</v>
      </c>
      <c r="E278" s="66">
        <f>SUM(E272:E277)</f>
        <v>0</v>
      </c>
      <c r="F278" s="66">
        <f>SUM(F272:F277)</f>
        <v>4261000</v>
      </c>
      <c r="G278" s="61">
        <f>SUM(G272:G277)</f>
        <v>91063000</v>
      </c>
      <c r="I278" s="14"/>
    </row>
    <row r="279" spans="1:9" x14ac:dyDescent="0.25">
      <c r="C279" s="1"/>
      <c r="D279" s="1"/>
      <c r="E279" s="1"/>
      <c r="F279" s="1"/>
      <c r="G279" s="17"/>
      <c r="I279" s="14"/>
    </row>
    <row r="280" spans="1:9" x14ac:dyDescent="0.25">
      <c r="A280" s="6" t="s">
        <v>9</v>
      </c>
      <c r="B280" t="s">
        <v>10</v>
      </c>
      <c r="C280" s="13">
        <f>MROUND('Budget Template'!C287,1000)</f>
        <v>21468000</v>
      </c>
      <c r="D280" s="13">
        <f>MROUND('Budget Template'!D287,1000)</f>
        <v>0</v>
      </c>
      <c r="E280" s="13">
        <f>MROUND('Budget Template'!E287,1000)</f>
        <v>123000</v>
      </c>
      <c r="F280" s="13">
        <f>MROUND('Budget Template'!F287,1000)</f>
        <v>193000</v>
      </c>
      <c r="G280" s="17">
        <f>SUM(C280:F280)</f>
        <v>21784000</v>
      </c>
      <c r="I280" s="14"/>
    </row>
    <row r="281" spans="1:9" x14ac:dyDescent="0.25">
      <c r="B281" t="s">
        <v>11</v>
      </c>
      <c r="C281" s="13">
        <f>MROUND('Budget Template'!C288,1000)</f>
        <v>1484000</v>
      </c>
      <c r="D281" s="13">
        <f>MROUND('Budget Template'!D288,1000)</f>
        <v>0</v>
      </c>
      <c r="E281" s="13">
        <f>MROUND('Budget Template'!E288,1000)</f>
        <v>54000</v>
      </c>
      <c r="F281" s="13">
        <f>MROUND('Budget Template'!F288,1000)</f>
        <v>59000</v>
      </c>
      <c r="G281" s="17">
        <f t="shared" ref="G281:G286" si="25">SUM(C281:F281)</f>
        <v>1597000</v>
      </c>
      <c r="I281" s="14"/>
    </row>
    <row r="282" spans="1:9" x14ac:dyDescent="0.25">
      <c r="B282" t="s">
        <v>92</v>
      </c>
      <c r="C282" s="13">
        <f>MROUND('Budget Template'!C289,1000)</f>
        <v>4426000</v>
      </c>
      <c r="D282" s="13">
        <f>MROUND('Budget Template'!D289,1000)</f>
        <v>357000</v>
      </c>
      <c r="E282" s="13">
        <f>MROUND('Budget Template'!E289,1000)</f>
        <v>33000</v>
      </c>
      <c r="F282" s="13">
        <f>MROUND('Budget Template'!F289,1000)</f>
        <v>969000</v>
      </c>
      <c r="G282" s="17">
        <f t="shared" si="25"/>
        <v>5785000</v>
      </c>
      <c r="I282" s="14"/>
    </row>
    <row r="283" spans="1:9" x14ac:dyDescent="0.25">
      <c r="B283" t="s">
        <v>13</v>
      </c>
      <c r="C283" s="13">
        <f>MROUND('Budget Template'!C290,1000)</f>
        <v>6553000</v>
      </c>
      <c r="D283" s="13">
        <f>MROUND('Budget Template'!D290,1000)</f>
        <v>0</v>
      </c>
      <c r="E283" s="13">
        <f>MROUND('Budget Template'!E290,1000)</f>
        <v>0</v>
      </c>
      <c r="F283" s="13">
        <f>MROUND('Budget Template'!F290,1000)</f>
        <v>0</v>
      </c>
      <c r="G283" s="17">
        <f t="shared" si="25"/>
        <v>6553000</v>
      </c>
      <c r="I283" s="14"/>
    </row>
    <row r="284" spans="1:9" x14ac:dyDescent="0.25">
      <c r="B284" t="s">
        <v>29</v>
      </c>
      <c r="C284" s="13">
        <f>MROUND('Budget Template'!C291,1000)</f>
        <v>0</v>
      </c>
      <c r="D284" s="13">
        <f>MROUND('Budget Template'!D291,1000)</f>
        <v>0</v>
      </c>
      <c r="E284" s="13">
        <f>MROUND('Budget Template'!E291,1000)</f>
        <v>0</v>
      </c>
      <c r="F284" s="13">
        <f>MROUND('Budget Template'!F291,1000)</f>
        <v>0</v>
      </c>
      <c r="G284" s="17">
        <f t="shared" si="25"/>
        <v>0</v>
      </c>
      <c r="I284" s="14"/>
    </row>
    <row r="285" spans="1:9" x14ac:dyDescent="0.25">
      <c r="B285" t="s">
        <v>12</v>
      </c>
      <c r="C285" s="13">
        <f>MROUND('Budget Template'!C292,1000)</f>
        <v>0</v>
      </c>
      <c r="D285" s="13">
        <f>MROUND('Budget Template'!D292,1000)</f>
        <v>0</v>
      </c>
      <c r="E285" s="13">
        <f>MROUND('Budget Template'!E292,1000)</f>
        <v>0</v>
      </c>
      <c r="F285" s="13">
        <f>MROUND('Budget Template'!F292,1000)</f>
        <v>0</v>
      </c>
      <c r="G285" s="17">
        <f t="shared" si="25"/>
        <v>0</v>
      </c>
      <c r="I285" s="14"/>
    </row>
    <row r="286" spans="1:9" x14ac:dyDescent="0.25">
      <c r="B286" t="s">
        <v>14</v>
      </c>
      <c r="C286" s="13">
        <f>MROUND('Budget Template'!C293,1000)</f>
        <v>194000</v>
      </c>
      <c r="D286" s="13">
        <f>MROUND('Budget Template'!D293,1000)</f>
        <v>0</v>
      </c>
      <c r="E286" s="13">
        <f>MROUND('Budget Template'!E293,1000)</f>
        <v>0</v>
      </c>
      <c r="F286" s="13">
        <f>MROUND('Budget Template'!F293,1000)</f>
        <v>0</v>
      </c>
      <c r="G286" s="17">
        <f t="shared" si="25"/>
        <v>194000</v>
      </c>
      <c r="I286" s="14"/>
    </row>
    <row r="287" spans="1:9" x14ac:dyDescent="0.25">
      <c r="A287" s="58" t="s">
        <v>15</v>
      </c>
      <c r="B287" s="59"/>
      <c r="C287" s="66">
        <f>SUM(C280:C286)</f>
        <v>34125000</v>
      </c>
      <c r="D287" s="66">
        <f>SUM(D280:D286)</f>
        <v>357000</v>
      </c>
      <c r="E287" s="66">
        <f>SUM(E280:E286)</f>
        <v>210000</v>
      </c>
      <c r="F287" s="66">
        <f>SUM(F280:F286)</f>
        <v>1221000</v>
      </c>
      <c r="G287" s="61">
        <f>SUM(G280:G286)</f>
        <v>35913000</v>
      </c>
      <c r="I287" s="14"/>
    </row>
    <row r="289" spans="1:9" x14ac:dyDescent="0.25">
      <c r="A289" s="58" t="s">
        <v>36</v>
      </c>
      <c r="B289" s="59"/>
      <c r="C289" s="66">
        <f>ROUND('Budget Template'!C299/1000,0)*1000</f>
        <v>577000</v>
      </c>
      <c r="D289" s="66">
        <f>ROUND('Budget Template'!D299/1000,0)*1000</f>
        <v>0</v>
      </c>
      <c r="E289" s="66">
        <f>ROUND('Budget Template'!E299/1000,0)*1000</f>
        <v>0</v>
      </c>
      <c r="F289" s="66">
        <f>ROUND('Budget Template'!F299/1000,0)*1000</f>
        <v>0</v>
      </c>
      <c r="G289" s="61">
        <f>SUM(C289:F289)</f>
        <v>577000</v>
      </c>
      <c r="I289" s="14"/>
    </row>
    <row r="290" spans="1:9" x14ac:dyDescent="0.25">
      <c r="C290" s="15"/>
      <c r="D290" s="15"/>
      <c r="E290" s="15"/>
      <c r="F290" s="15"/>
      <c r="G290" s="20"/>
      <c r="I290" s="14"/>
    </row>
    <row r="291" spans="1:9" ht="15.75" thickBot="1" x14ac:dyDescent="0.3">
      <c r="A291" s="8" t="s">
        <v>66</v>
      </c>
      <c r="B291" s="3"/>
      <c r="C291" s="95"/>
      <c r="D291" s="69">
        <f>D278-D287+D289</f>
        <v>-120000</v>
      </c>
      <c r="E291" s="69">
        <f>E278-E287+E289</f>
        <v>-210000</v>
      </c>
      <c r="F291" s="69">
        <f>F278-F287+F289</f>
        <v>3040000</v>
      </c>
      <c r="G291" s="18">
        <f>SUM(C291:F291)</f>
        <v>2710000</v>
      </c>
      <c r="I291" s="14"/>
    </row>
    <row r="292" spans="1:9" ht="15.75" thickTop="1" x14ac:dyDescent="0.25"/>
    <row r="293" spans="1:9" ht="30" x14ac:dyDescent="0.25">
      <c r="A293" s="9" t="s">
        <v>21</v>
      </c>
      <c r="B293" s="10"/>
      <c r="C293" s="11" t="s">
        <v>0</v>
      </c>
      <c r="D293" s="11" t="s">
        <v>32</v>
      </c>
      <c r="E293" s="11" t="s">
        <v>86</v>
      </c>
      <c r="F293" s="11" t="s">
        <v>28</v>
      </c>
      <c r="G293" s="21" t="s">
        <v>16</v>
      </c>
      <c r="I293" s="14"/>
    </row>
    <row r="294" spans="1:9" x14ac:dyDescent="0.25">
      <c r="A294" s="6" t="s">
        <v>1</v>
      </c>
      <c r="B294" t="s">
        <v>33</v>
      </c>
      <c r="C294" s="13">
        <f>MROUND('Budget Template'!C304,1000)</f>
        <v>0</v>
      </c>
      <c r="D294" s="13">
        <f>MROUND('Budget Template'!D304,1000)</f>
        <v>0</v>
      </c>
      <c r="E294" s="13">
        <f>MROUND('Budget Template'!E304,1000)</f>
        <v>0</v>
      </c>
      <c r="F294" s="13">
        <f>MROUND('Budget Template'!F304,1000)</f>
        <v>0</v>
      </c>
      <c r="G294" s="17">
        <f t="shared" ref="G294:G299" si="26">SUM(C294:F294)</f>
        <v>0</v>
      </c>
      <c r="I294" s="14"/>
    </row>
    <row r="295" spans="1:9" x14ac:dyDescent="0.25">
      <c r="B295" t="s">
        <v>4</v>
      </c>
      <c r="C295" s="13">
        <f>MROUND('Budget Template'!C305,1000)</f>
        <v>0</v>
      </c>
      <c r="D295" s="13">
        <f>MROUND('Budget Template'!D305,1000)</f>
        <v>2404000</v>
      </c>
      <c r="E295" s="13">
        <f>MROUND('Budget Template'!E305,1000)</f>
        <v>0</v>
      </c>
      <c r="F295" s="13">
        <f>MROUND('Budget Template'!F305,1000)</f>
        <v>0</v>
      </c>
      <c r="G295" s="17">
        <f t="shared" si="26"/>
        <v>2404000</v>
      </c>
      <c r="I295" s="14"/>
    </row>
    <row r="296" spans="1:9" x14ac:dyDescent="0.25">
      <c r="B296" t="s">
        <v>30</v>
      </c>
      <c r="C296" s="13">
        <f>MROUND('Budget Template'!C306,1000)</f>
        <v>0</v>
      </c>
      <c r="D296" s="13">
        <f>MROUND('Budget Template'!D306,1000)</f>
        <v>0</v>
      </c>
      <c r="E296" s="13">
        <f>MROUND('Budget Template'!E306,1000)</f>
        <v>0</v>
      </c>
      <c r="F296" s="13">
        <f>MROUND('Budget Template'!F306,1000)</f>
        <v>0</v>
      </c>
      <c r="G296" s="17">
        <f t="shared" si="26"/>
        <v>0</v>
      </c>
      <c r="I296" s="14"/>
    </row>
    <row r="297" spans="1:9" x14ac:dyDescent="0.25">
      <c r="B297" t="s">
        <v>5</v>
      </c>
      <c r="C297" s="13">
        <f>MROUND('Budget Template'!C307,1000)</f>
        <v>0</v>
      </c>
      <c r="D297" s="13">
        <f>MROUND('Budget Template'!D307,1000)</f>
        <v>0</v>
      </c>
      <c r="E297" s="13">
        <f>MROUND('Budget Template'!E307,1000)</f>
        <v>0</v>
      </c>
      <c r="F297" s="13">
        <f>MROUND('Budget Template'!F307,1000)</f>
        <v>0</v>
      </c>
      <c r="G297" s="17">
        <f t="shared" si="26"/>
        <v>0</v>
      </c>
      <c r="I297" s="14"/>
    </row>
    <row r="298" spans="1:9" x14ac:dyDescent="0.25">
      <c r="B298" t="s">
        <v>6</v>
      </c>
      <c r="C298" s="13">
        <f>MROUND('Budget Template'!C308,1000)</f>
        <v>0</v>
      </c>
      <c r="D298" s="13">
        <f>MROUND('Budget Template'!D308,1000)</f>
        <v>0</v>
      </c>
      <c r="E298" s="13">
        <f>MROUND('Budget Template'!E308,1000)</f>
        <v>0</v>
      </c>
      <c r="F298" s="13">
        <f>MROUND('Budget Template'!F308,1000)</f>
        <v>0</v>
      </c>
      <c r="G298" s="17">
        <f t="shared" si="26"/>
        <v>0</v>
      </c>
      <c r="I298" s="14"/>
    </row>
    <row r="299" spans="1:9" x14ac:dyDescent="0.25">
      <c r="B299" s="2" t="s">
        <v>7</v>
      </c>
      <c r="C299" s="13">
        <f>MROUND('Budget Template'!C309,1000)</f>
        <v>0</v>
      </c>
      <c r="D299" s="13">
        <f>MROUND('Budget Template'!D309,1000)</f>
        <v>38000</v>
      </c>
      <c r="E299" s="13">
        <f>MROUND('Budget Template'!E309,1000)</f>
        <v>0</v>
      </c>
      <c r="F299" s="13">
        <f>MROUND('Budget Template'!F309,1000)</f>
        <v>0</v>
      </c>
      <c r="G299" s="17">
        <f t="shared" si="26"/>
        <v>38000</v>
      </c>
      <c r="I299" s="14"/>
    </row>
    <row r="300" spans="1:9" x14ac:dyDescent="0.25">
      <c r="A300" s="58" t="s">
        <v>8</v>
      </c>
      <c r="B300" s="59"/>
      <c r="C300" s="66">
        <f>SUM(C294:C299)</f>
        <v>0</v>
      </c>
      <c r="D300" s="66">
        <f>SUM(D294:D299)</f>
        <v>2442000</v>
      </c>
      <c r="E300" s="66">
        <f>SUM(E294:E299)</f>
        <v>0</v>
      </c>
      <c r="F300" s="66">
        <f>SUM(F294:F299)</f>
        <v>0</v>
      </c>
      <c r="G300" s="61">
        <f>SUM(G294:G299)</f>
        <v>2442000</v>
      </c>
      <c r="I300" s="14"/>
    </row>
    <row r="301" spans="1:9" x14ac:dyDescent="0.25">
      <c r="C301" s="1"/>
      <c r="D301" s="1"/>
      <c r="E301" s="1"/>
      <c r="F301" s="1"/>
      <c r="G301" s="17"/>
      <c r="I301" s="14"/>
    </row>
    <row r="302" spans="1:9" x14ac:dyDescent="0.25">
      <c r="A302" s="6" t="s">
        <v>9</v>
      </c>
      <c r="B302" t="s">
        <v>10</v>
      </c>
      <c r="C302" s="13">
        <f>MROUND('Budget Template'!C312,1000)</f>
        <v>115000</v>
      </c>
      <c r="D302" s="13">
        <f>MROUND('Budget Template'!D312,1000)</f>
        <v>582000</v>
      </c>
      <c r="E302" s="13">
        <f>MROUND('Budget Template'!E312,1000)</f>
        <v>0</v>
      </c>
      <c r="F302" s="13">
        <f>MROUND('Budget Template'!F312,1000)</f>
        <v>0</v>
      </c>
      <c r="G302" s="17">
        <f>SUM(C302:F302)</f>
        <v>697000</v>
      </c>
      <c r="I302" s="14"/>
    </row>
    <row r="303" spans="1:9" x14ac:dyDescent="0.25">
      <c r="B303" t="s">
        <v>11</v>
      </c>
      <c r="C303" s="13">
        <f>MROUND('Budget Template'!C313,1000)</f>
        <v>59000</v>
      </c>
      <c r="D303" s="13">
        <f>MROUND('Budget Template'!D313,1000)</f>
        <v>225000</v>
      </c>
      <c r="E303" s="13">
        <f>MROUND('Budget Template'!E313,1000)</f>
        <v>0</v>
      </c>
      <c r="F303" s="13">
        <f>MROUND('Budget Template'!F313,1000)</f>
        <v>0</v>
      </c>
      <c r="G303" s="17">
        <f t="shared" ref="G303:G308" si="27">SUM(C303:F303)</f>
        <v>284000</v>
      </c>
      <c r="I303" s="14"/>
    </row>
    <row r="304" spans="1:9" x14ac:dyDescent="0.25">
      <c r="B304" t="s">
        <v>92</v>
      </c>
      <c r="C304" s="13">
        <f>MROUND('Budget Template'!C314,1000)</f>
        <v>0</v>
      </c>
      <c r="D304" s="13">
        <f>MROUND('Budget Template'!D314,1000)</f>
        <v>1590000</v>
      </c>
      <c r="E304" s="13">
        <f>MROUND('Budget Template'!E314,1000)</f>
        <v>0</v>
      </c>
      <c r="F304" s="13">
        <f>MROUND('Budget Template'!F314,1000)</f>
        <v>0</v>
      </c>
      <c r="G304" s="17">
        <f t="shared" si="27"/>
        <v>1590000</v>
      </c>
      <c r="I304" s="14"/>
    </row>
    <row r="305" spans="1:9" x14ac:dyDescent="0.25">
      <c r="B305" t="s">
        <v>13</v>
      </c>
      <c r="C305" s="13">
        <f>MROUND('Budget Template'!C315,1000)</f>
        <v>0</v>
      </c>
      <c r="D305" s="13">
        <f>MROUND('Budget Template'!D315,1000)</f>
        <v>0</v>
      </c>
      <c r="E305" s="13">
        <f>MROUND('Budget Template'!E315,1000)</f>
        <v>0</v>
      </c>
      <c r="F305" s="13">
        <f>MROUND('Budget Template'!F315,1000)</f>
        <v>0</v>
      </c>
      <c r="G305" s="17">
        <f t="shared" si="27"/>
        <v>0</v>
      </c>
      <c r="I305" s="14"/>
    </row>
    <row r="306" spans="1:9" x14ac:dyDescent="0.25">
      <c r="B306" t="s">
        <v>29</v>
      </c>
      <c r="C306" s="13">
        <f>MROUND('Budget Template'!C316,1000)</f>
        <v>0</v>
      </c>
      <c r="D306" s="13">
        <f>MROUND('Budget Template'!D316,1000)</f>
        <v>0</v>
      </c>
      <c r="E306" s="13">
        <f>MROUND('Budget Template'!E316,1000)</f>
        <v>0</v>
      </c>
      <c r="F306" s="13">
        <f>MROUND('Budget Template'!F316,1000)</f>
        <v>0</v>
      </c>
      <c r="G306" s="17">
        <f t="shared" si="27"/>
        <v>0</v>
      </c>
      <c r="I306" s="14"/>
    </row>
    <row r="307" spans="1:9" x14ac:dyDescent="0.25">
      <c r="B307" t="s">
        <v>12</v>
      </c>
      <c r="C307" s="13">
        <f>MROUND('Budget Template'!C317,1000)</f>
        <v>0</v>
      </c>
      <c r="D307" s="13">
        <f>MROUND('Budget Template'!D317,1000)</f>
        <v>0</v>
      </c>
      <c r="E307" s="13">
        <f>MROUND('Budget Template'!E317,1000)</f>
        <v>0</v>
      </c>
      <c r="F307" s="13">
        <f>MROUND('Budget Template'!F317,1000)</f>
        <v>0</v>
      </c>
      <c r="G307" s="17">
        <f t="shared" si="27"/>
        <v>0</v>
      </c>
      <c r="I307" s="14"/>
    </row>
    <row r="308" spans="1:9" x14ac:dyDescent="0.25">
      <c r="B308" t="s">
        <v>14</v>
      </c>
      <c r="C308" s="13">
        <f>MROUND('Budget Template'!C318,1000)</f>
        <v>0</v>
      </c>
      <c r="D308" s="13">
        <f>MROUND('Budget Template'!D318,1000)</f>
        <v>3000</v>
      </c>
      <c r="E308" s="13">
        <f>MROUND('Budget Template'!E318,1000)</f>
        <v>0</v>
      </c>
      <c r="F308" s="13">
        <f>MROUND('Budget Template'!F318,1000)</f>
        <v>0</v>
      </c>
      <c r="G308" s="17">
        <f t="shared" si="27"/>
        <v>3000</v>
      </c>
      <c r="I308" s="14"/>
    </row>
    <row r="309" spans="1:9" x14ac:dyDescent="0.25">
      <c r="A309" s="58" t="s">
        <v>15</v>
      </c>
      <c r="B309" s="59"/>
      <c r="C309" s="66">
        <f>SUM(C302:C308)</f>
        <v>174000</v>
      </c>
      <c r="D309" s="66">
        <f>SUM(D302:D308)</f>
        <v>2400000</v>
      </c>
      <c r="E309" s="66">
        <f>SUM(E302:E308)</f>
        <v>0</v>
      </c>
      <c r="F309" s="66">
        <f>SUM(F302:F308)</f>
        <v>0</v>
      </c>
      <c r="G309" s="61">
        <f>SUM(G302:G308)</f>
        <v>2574000</v>
      </c>
      <c r="I309" s="14"/>
    </row>
    <row r="311" spans="1:9" x14ac:dyDescent="0.25">
      <c r="A311" s="58" t="s">
        <v>36</v>
      </c>
      <c r="B311" s="59"/>
      <c r="C311" s="66">
        <f>ROUND('Budget Template'!C324/1000,0)*1000</f>
        <v>0</v>
      </c>
      <c r="D311" s="66">
        <f>ROUND('Budget Template'!D324/1000,0)*1000</f>
        <v>-38000</v>
      </c>
      <c r="E311" s="66">
        <f>ROUND('Budget Template'!E324/1000,0)*1000</f>
        <v>0</v>
      </c>
      <c r="F311" s="66">
        <f>ROUND('Budget Template'!F324/1000,0)*1000</f>
        <v>0</v>
      </c>
      <c r="G311" s="61">
        <f>SUM(C311:F311)</f>
        <v>-38000</v>
      </c>
      <c r="I311" s="14"/>
    </row>
    <row r="312" spans="1:9" x14ac:dyDescent="0.25">
      <c r="C312" s="15"/>
      <c r="D312" s="15"/>
      <c r="E312" s="15"/>
      <c r="F312" s="15"/>
      <c r="G312" s="20"/>
      <c r="I312" s="14"/>
    </row>
    <row r="313" spans="1:9" ht="15.75" thickBot="1" x14ac:dyDescent="0.3">
      <c r="A313" s="8" t="s">
        <v>66</v>
      </c>
      <c r="B313" s="3"/>
      <c r="C313" s="95"/>
      <c r="D313" s="69">
        <f>D300-D309+D311</f>
        <v>4000</v>
      </c>
      <c r="E313" s="69">
        <f>E300-E309+E311</f>
        <v>0</v>
      </c>
      <c r="F313" s="69">
        <f>F300-F309+F311</f>
        <v>0</v>
      </c>
      <c r="G313" s="18">
        <f>SUM(C313:F313)</f>
        <v>4000</v>
      </c>
      <c r="I313" s="14"/>
    </row>
    <row r="314" spans="1:9" ht="15.75" thickTop="1" x14ac:dyDescent="0.25"/>
    <row r="315" spans="1:9" ht="30" x14ac:dyDescent="0.25">
      <c r="A315" s="9" t="s">
        <v>22</v>
      </c>
      <c r="B315" s="10"/>
      <c r="C315" s="11" t="s">
        <v>0</v>
      </c>
      <c r="D315" s="11" t="s">
        <v>32</v>
      </c>
      <c r="E315" s="11" t="s">
        <v>86</v>
      </c>
      <c r="F315" s="11" t="s">
        <v>28</v>
      </c>
      <c r="G315" s="21" t="s">
        <v>16</v>
      </c>
      <c r="I315" s="14"/>
    </row>
    <row r="316" spans="1:9" x14ac:dyDescent="0.25">
      <c r="A316" s="6" t="s">
        <v>1</v>
      </c>
      <c r="B316" t="s">
        <v>33</v>
      </c>
      <c r="C316" s="13">
        <f>MROUND('Budget Template'!C329,1000)</f>
        <v>0</v>
      </c>
      <c r="D316" s="13">
        <f>MROUND('Budget Template'!D329,1000)</f>
        <v>0</v>
      </c>
      <c r="E316" s="13">
        <f>MROUND('Budget Template'!E329,1000)</f>
        <v>0</v>
      </c>
      <c r="F316" s="13">
        <f>MROUND('Budget Template'!F329,1000)</f>
        <v>0</v>
      </c>
      <c r="G316" s="17">
        <f t="shared" ref="G316:G321" si="28">SUM(C316:F316)</f>
        <v>0</v>
      </c>
      <c r="I316" s="14"/>
    </row>
    <row r="317" spans="1:9" x14ac:dyDescent="0.25">
      <c r="B317" t="s">
        <v>4</v>
      </c>
      <c r="C317" s="13">
        <f>MROUND('Budget Template'!C330,1000)</f>
        <v>0</v>
      </c>
      <c r="D317" s="13">
        <f>MROUND('Budget Template'!D330,1000)</f>
        <v>0</v>
      </c>
      <c r="E317" s="13">
        <f>MROUND('Budget Template'!E330,1000)</f>
        <v>0</v>
      </c>
      <c r="F317" s="13">
        <f>MROUND('Budget Template'!F330,1000)</f>
        <v>0</v>
      </c>
      <c r="G317" s="17">
        <f t="shared" si="28"/>
        <v>0</v>
      </c>
      <c r="I317" s="14"/>
    </row>
    <row r="318" spans="1:9" x14ac:dyDescent="0.25">
      <c r="B318" t="s">
        <v>30</v>
      </c>
      <c r="C318" s="13">
        <f>MROUND('Budget Template'!C331,1000)</f>
        <v>0</v>
      </c>
      <c r="D318" s="13">
        <f>MROUND('Budget Template'!D331,1000)</f>
        <v>0</v>
      </c>
      <c r="E318" s="13">
        <f>MROUND('Budget Template'!E331,1000)</f>
        <v>0</v>
      </c>
      <c r="F318" s="13">
        <f>MROUND('Budget Template'!F331,1000)</f>
        <v>0</v>
      </c>
      <c r="G318" s="17">
        <f t="shared" si="28"/>
        <v>0</v>
      </c>
      <c r="I318" s="14"/>
    </row>
    <row r="319" spans="1:9" x14ac:dyDescent="0.25">
      <c r="B319" t="s">
        <v>5</v>
      </c>
      <c r="C319" s="13">
        <f>MROUND('Budget Template'!C332,1000)</f>
        <v>0</v>
      </c>
      <c r="D319" s="13">
        <f>MROUND('Budget Template'!D332,1000)</f>
        <v>0</v>
      </c>
      <c r="E319" s="13">
        <f>MROUND('Budget Template'!E332,1000)</f>
        <v>0</v>
      </c>
      <c r="F319" s="13">
        <f>MROUND('Budget Template'!F332,1000)</f>
        <v>500000</v>
      </c>
      <c r="G319" s="17">
        <f t="shared" si="28"/>
        <v>500000</v>
      </c>
      <c r="I319" s="14"/>
    </row>
    <row r="320" spans="1:9" x14ac:dyDescent="0.25">
      <c r="B320" t="s">
        <v>6</v>
      </c>
      <c r="C320" s="13">
        <f>MROUND('Budget Template'!C333,1000)</f>
        <v>0</v>
      </c>
      <c r="D320" s="13">
        <f>MROUND('Budget Template'!D333,1000)</f>
        <v>0</v>
      </c>
      <c r="E320" s="13">
        <f>MROUND('Budget Template'!E333,1000)</f>
        <v>0</v>
      </c>
      <c r="F320" s="13">
        <f>MROUND('Budget Template'!F333,1000)</f>
        <v>0</v>
      </c>
      <c r="G320" s="17">
        <f t="shared" si="28"/>
        <v>0</v>
      </c>
      <c r="I320" s="14"/>
    </row>
    <row r="321" spans="1:9" x14ac:dyDescent="0.25">
      <c r="B321" s="2" t="s">
        <v>7</v>
      </c>
      <c r="C321" s="13">
        <f>MROUND('Budget Template'!C334,1000)</f>
        <v>0</v>
      </c>
      <c r="D321" s="13">
        <f>MROUND('Budget Template'!D334,1000)</f>
        <v>0</v>
      </c>
      <c r="E321" s="13">
        <f>MROUND('Budget Template'!E334,1000)</f>
        <v>0</v>
      </c>
      <c r="F321" s="13">
        <f>MROUND('Budget Template'!F334,1000)</f>
        <v>0</v>
      </c>
      <c r="G321" s="17">
        <f t="shared" si="28"/>
        <v>0</v>
      </c>
      <c r="I321" s="14"/>
    </row>
    <row r="322" spans="1:9" x14ac:dyDescent="0.25">
      <c r="A322" s="58" t="s">
        <v>8</v>
      </c>
      <c r="B322" s="59"/>
      <c r="C322" s="66">
        <f>SUM(C316:C321)</f>
        <v>0</v>
      </c>
      <c r="D322" s="66">
        <f>SUM(D316:D321)</f>
        <v>0</v>
      </c>
      <c r="E322" s="66">
        <f>SUM(E316:E321)</f>
        <v>0</v>
      </c>
      <c r="F322" s="66">
        <f>SUM(F316:F321)</f>
        <v>500000</v>
      </c>
      <c r="G322" s="61">
        <f>SUM(G316:G321)</f>
        <v>500000</v>
      </c>
      <c r="I322" s="14"/>
    </row>
    <row r="323" spans="1:9" x14ac:dyDescent="0.25">
      <c r="C323" s="1"/>
      <c r="D323" s="1"/>
      <c r="E323" s="1"/>
      <c r="F323" s="1"/>
      <c r="G323" s="17"/>
      <c r="I323" s="14"/>
    </row>
    <row r="324" spans="1:9" x14ac:dyDescent="0.25">
      <c r="A324" s="6" t="s">
        <v>9</v>
      </c>
      <c r="B324" t="s">
        <v>10</v>
      </c>
      <c r="C324" s="13">
        <f>MROUND('Budget Template'!C337,1000)</f>
        <v>5194000</v>
      </c>
      <c r="D324" s="13">
        <f>MROUND('Budget Template'!D337,1000)</f>
        <v>0</v>
      </c>
      <c r="E324" s="13">
        <f>MROUND('Budget Template'!E337,1000)</f>
        <v>0</v>
      </c>
      <c r="F324" s="13">
        <f>MROUND('Budget Template'!F337,1000)</f>
        <v>0</v>
      </c>
      <c r="G324" s="17">
        <f>SUM(C324:F324)</f>
        <v>5194000</v>
      </c>
      <c r="I324" s="14"/>
    </row>
    <row r="325" spans="1:9" x14ac:dyDescent="0.25">
      <c r="B325" t="s">
        <v>11</v>
      </c>
      <c r="C325" s="13">
        <f>MROUND('Budget Template'!C338,1000)</f>
        <v>1984000</v>
      </c>
      <c r="D325" s="13">
        <f>MROUND('Budget Template'!D338,1000)</f>
        <v>0</v>
      </c>
      <c r="E325" s="13">
        <f>MROUND('Budget Template'!E338,1000)</f>
        <v>0</v>
      </c>
      <c r="F325" s="13">
        <f>MROUND('Budget Template'!F338,1000)</f>
        <v>0</v>
      </c>
      <c r="G325" s="17">
        <f t="shared" ref="G325:G330" si="29">SUM(C325:F325)</f>
        <v>1984000</v>
      </c>
      <c r="I325" s="14"/>
    </row>
    <row r="326" spans="1:9" x14ac:dyDescent="0.25">
      <c r="B326" t="s">
        <v>92</v>
      </c>
      <c r="C326" s="13">
        <f>MROUND('Budget Template'!C339,1000)</f>
        <v>1594000</v>
      </c>
      <c r="D326" s="13">
        <f>MROUND('Budget Template'!D339,1000)</f>
        <v>0</v>
      </c>
      <c r="E326" s="13">
        <f>MROUND('Budget Template'!E339,1000)</f>
        <v>0</v>
      </c>
      <c r="F326" s="13">
        <f>MROUND('Budget Template'!F339,1000)</f>
        <v>500000</v>
      </c>
      <c r="G326" s="17">
        <f t="shared" si="29"/>
        <v>2094000</v>
      </c>
      <c r="I326" s="14"/>
    </row>
    <row r="327" spans="1:9" x14ac:dyDescent="0.25">
      <c r="B327" t="s">
        <v>13</v>
      </c>
      <c r="C327" s="13">
        <f>MROUND('Budget Template'!C340,1000)</f>
        <v>0</v>
      </c>
      <c r="D327" s="13">
        <f>MROUND('Budget Template'!D340,1000)</f>
        <v>0</v>
      </c>
      <c r="E327" s="13">
        <f>MROUND('Budget Template'!E340,1000)</f>
        <v>0</v>
      </c>
      <c r="F327" s="13">
        <f>MROUND('Budget Template'!F340,1000)</f>
        <v>0</v>
      </c>
      <c r="G327" s="17">
        <f t="shared" si="29"/>
        <v>0</v>
      </c>
      <c r="I327" s="14"/>
    </row>
    <row r="328" spans="1:9" x14ac:dyDescent="0.25">
      <c r="B328" t="s">
        <v>29</v>
      </c>
      <c r="C328" s="13">
        <f>MROUND('Budget Template'!C341,1000)</f>
        <v>0</v>
      </c>
      <c r="D328" s="13">
        <f>MROUND('Budget Template'!D341,1000)</f>
        <v>0</v>
      </c>
      <c r="E328" s="13">
        <f>MROUND('Budget Template'!E341,1000)</f>
        <v>0</v>
      </c>
      <c r="F328" s="13">
        <f>MROUND('Budget Template'!F341,1000)</f>
        <v>0</v>
      </c>
      <c r="G328" s="17">
        <f t="shared" si="29"/>
        <v>0</v>
      </c>
      <c r="I328" s="14"/>
    </row>
    <row r="329" spans="1:9" x14ac:dyDescent="0.25">
      <c r="B329" t="s">
        <v>12</v>
      </c>
      <c r="C329" s="13">
        <f>MROUND('Budget Template'!C342,1000)</f>
        <v>4969000</v>
      </c>
      <c r="D329" s="13">
        <f>MROUND('Budget Template'!D342,1000)</f>
        <v>0</v>
      </c>
      <c r="E329" s="13">
        <f>MROUND('Budget Template'!E342,1000)</f>
        <v>0</v>
      </c>
      <c r="F329" s="13">
        <f>MROUND('Budget Template'!F342,1000)</f>
        <v>0</v>
      </c>
      <c r="G329" s="17">
        <f t="shared" si="29"/>
        <v>4969000</v>
      </c>
      <c r="I329" s="14"/>
    </row>
    <row r="330" spans="1:9" x14ac:dyDescent="0.25">
      <c r="B330" t="s">
        <v>14</v>
      </c>
      <c r="C330" s="13">
        <f>MROUND('Budget Template'!C343,1000)</f>
        <v>6000</v>
      </c>
      <c r="D330" s="13">
        <f>MROUND('Budget Template'!D343,1000)</f>
        <v>0</v>
      </c>
      <c r="E330" s="13">
        <f>MROUND('Budget Template'!E343,1000)</f>
        <v>0</v>
      </c>
      <c r="F330" s="13">
        <f>MROUND('Budget Template'!F343,1000)</f>
        <v>0</v>
      </c>
      <c r="G330" s="17">
        <f t="shared" si="29"/>
        <v>6000</v>
      </c>
      <c r="I330" s="14"/>
    </row>
    <row r="331" spans="1:9" x14ac:dyDescent="0.25">
      <c r="A331" s="58" t="s">
        <v>15</v>
      </c>
      <c r="B331" s="59"/>
      <c r="C331" s="66">
        <f>SUM(C324:C330)</f>
        <v>13747000</v>
      </c>
      <c r="D331" s="66">
        <f>SUM(D324:D330)</f>
        <v>0</v>
      </c>
      <c r="E331" s="66">
        <f>SUM(E324:E330)</f>
        <v>0</v>
      </c>
      <c r="F331" s="66">
        <f>SUM(F324:F330)</f>
        <v>500000</v>
      </c>
      <c r="G331" s="61">
        <f>SUM(G324:G330)</f>
        <v>14247000</v>
      </c>
      <c r="I331" s="14"/>
    </row>
    <row r="333" spans="1:9" x14ac:dyDescent="0.25">
      <c r="A333" s="58" t="s">
        <v>36</v>
      </c>
      <c r="B333" s="59"/>
      <c r="C333" s="66">
        <f>ROUND('Budget Template'!C349/1000,0)*1000</f>
        <v>0</v>
      </c>
      <c r="D333" s="66">
        <f>ROUND('Budget Template'!D349/1000,0)*1000</f>
        <v>0</v>
      </c>
      <c r="E333" s="66">
        <f>ROUND('Budget Template'!E349/1000,0)*1000</f>
        <v>0</v>
      </c>
      <c r="F333" s="66">
        <f>ROUND('Budget Template'!F349/1000,0)*1000</f>
        <v>0</v>
      </c>
      <c r="G333" s="61">
        <f>SUM(C333:F333)</f>
        <v>0</v>
      </c>
      <c r="I333" s="14"/>
    </row>
    <row r="334" spans="1:9" x14ac:dyDescent="0.25">
      <c r="C334" s="15"/>
      <c r="D334" s="15"/>
      <c r="E334" s="15"/>
      <c r="F334" s="15"/>
      <c r="G334" s="20"/>
      <c r="I334" s="14"/>
    </row>
    <row r="335" spans="1:9" ht="15.75" thickBot="1" x14ac:dyDescent="0.3">
      <c r="A335" s="8" t="s">
        <v>66</v>
      </c>
      <c r="B335" s="3"/>
      <c r="C335" s="95"/>
      <c r="D335" s="69">
        <f>D322-D331+D333</f>
        <v>0</v>
      </c>
      <c r="E335" s="69">
        <f>E322-E331+E333</f>
        <v>0</v>
      </c>
      <c r="F335" s="69">
        <f>F322-F331+F333</f>
        <v>0</v>
      </c>
      <c r="G335" s="18">
        <f>SUM(C335:F335)</f>
        <v>0</v>
      </c>
      <c r="I335" s="14"/>
    </row>
    <row r="336" spans="1:9" ht="15.75" thickTop="1" x14ac:dyDescent="0.25"/>
    <row r="337" spans="1:9" ht="30" x14ac:dyDescent="0.25">
      <c r="A337" s="9" t="s">
        <v>24</v>
      </c>
      <c r="B337" s="10"/>
      <c r="C337" s="11" t="s">
        <v>0</v>
      </c>
      <c r="D337" s="11" t="s">
        <v>32</v>
      </c>
      <c r="E337" s="11" t="s">
        <v>86</v>
      </c>
      <c r="F337" s="11" t="s">
        <v>28</v>
      </c>
      <c r="G337" s="21" t="s">
        <v>16</v>
      </c>
      <c r="I337" s="14"/>
    </row>
    <row r="338" spans="1:9" x14ac:dyDescent="0.25">
      <c r="A338" s="6" t="s">
        <v>1</v>
      </c>
      <c r="B338" t="s">
        <v>33</v>
      </c>
      <c r="C338" s="13">
        <f>MROUND('Budget Template'!C354,1000)</f>
        <v>0</v>
      </c>
      <c r="D338" s="13">
        <f>MROUND('Budget Template'!D354,1000)</f>
        <v>0</v>
      </c>
      <c r="E338" s="13">
        <f>MROUND('Budget Template'!E354,1000)</f>
        <v>0</v>
      </c>
      <c r="F338" s="13">
        <f>MROUND('Budget Template'!F354,1000)</f>
        <v>0</v>
      </c>
      <c r="G338" s="17">
        <f t="shared" ref="G338:G343" si="30">SUM(C338:F338)</f>
        <v>0</v>
      </c>
      <c r="I338" s="14"/>
    </row>
    <row r="339" spans="1:9" x14ac:dyDescent="0.25">
      <c r="B339" t="s">
        <v>4</v>
      </c>
      <c r="C339" s="13">
        <f>MROUND('Budget Template'!C355,1000)</f>
        <v>0</v>
      </c>
      <c r="D339" s="13">
        <f>MROUND('Budget Template'!D355,1000)</f>
        <v>0</v>
      </c>
      <c r="E339" s="13">
        <f>MROUND('Budget Template'!E355,1000)</f>
        <v>0</v>
      </c>
      <c r="F339" s="13">
        <f>MROUND('Budget Template'!F355,1000)</f>
        <v>0</v>
      </c>
      <c r="G339" s="17">
        <f t="shared" si="30"/>
        <v>0</v>
      </c>
      <c r="I339" s="14"/>
    </row>
    <row r="340" spans="1:9" x14ac:dyDescent="0.25">
      <c r="B340" t="s">
        <v>30</v>
      </c>
      <c r="C340" s="13">
        <f>MROUND('Budget Template'!C356,1000)</f>
        <v>0</v>
      </c>
      <c r="D340" s="13">
        <f>MROUND('Budget Template'!D356,1000)</f>
        <v>0</v>
      </c>
      <c r="E340" s="13">
        <f>MROUND('Budget Template'!E356,1000)</f>
        <v>0</v>
      </c>
      <c r="F340" s="13">
        <f>MROUND('Budget Template'!F356,1000)</f>
        <v>0</v>
      </c>
      <c r="G340" s="17">
        <f t="shared" si="30"/>
        <v>0</v>
      </c>
      <c r="I340" s="14"/>
    </row>
    <row r="341" spans="1:9" x14ac:dyDescent="0.25">
      <c r="B341" t="s">
        <v>5</v>
      </c>
      <c r="C341" s="13">
        <f>MROUND('Budget Template'!C357,1000)</f>
        <v>0</v>
      </c>
      <c r="D341" s="13">
        <f>MROUND('Budget Template'!D357,1000)</f>
        <v>0</v>
      </c>
      <c r="E341" s="13">
        <f>MROUND('Budget Template'!E357,1000)</f>
        <v>0</v>
      </c>
      <c r="F341" s="13">
        <f>MROUND('Budget Template'!F357,1000)</f>
        <v>0</v>
      </c>
      <c r="G341" s="17">
        <f t="shared" si="30"/>
        <v>0</v>
      </c>
      <c r="I341" s="14"/>
    </row>
    <row r="342" spans="1:9" x14ac:dyDescent="0.25">
      <c r="B342" t="s">
        <v>6</v>
      </c>
      <c r="C342" s="13">
        <f>MROUND('Budget Template'!C358,1000)</f>
        <v>0</v>
      </c>
      <c r="D342" s="13">
        <f>MROUND('Budget Template'!D358,1000)</f>
        <v>0</v>
      </c>
      <c r="E342" s="13">
        <f>MROUND('Budget Template'!E358,1000)</f>
        <v>0</v>
      </c>
      <c r="F342" s="13">
        <f>MROUND('Budget Template'!F358,1000)</f>
        <v>0</v>
      </c>
      <c r="G342" s="17">
        <f t="shared" si="30"/>
        <v>0</v>
      </c>
      <c r="I342" s="14"/>
    </row>
    <row r="343" spans="1:9" x14ac:dyDescent="0.25">
      <c r="B343" s="2" t="s">
        <v>7</v>
      </c>
      <c r="C343" s="13">
        <f>MROUND('Budget Template'!C359,1000)</f>
        <v>0</v>
      </c>
      <c r="D343" s="13">
        <f>MROUND('Budget Template'!D359,1000)</f>
        <v>0</v>
      </c>
      <c r="E343" s="13">
        <f>MROUND('Budget Template'!E359,1000)</f>
        <v>0</v>
      </c>
      <c r="F343" s="13">
        <f>MROUND('Budget Template'!F359,1000)</f>
        <v>0</v>
      </c>
      <c r="G343" s="17">
        <f t="shared" si="30"/>
        <v>0</v>
      </c>
      <c r="I343" s="14"/>
    </row>
    <row r="344" spans="1:9" x14ac:dyDescent="0.25">
      <c r="A344" s="58" t="s">
        <v>8</v>
      </c>
      <c r="B344" s="59"/>
      <c r="C344" s="66">
        <f>SUM(C338:C343)</f>
        <v>0</v>
      </c>
      <c r="D344" s="66">
        <f>SUM(D338:D343)</f>
        <v>0</v>
      </c>
      <c r="E344" s="66">
        <f>SUM(E338:E343)</f>
        <v>0</v>
      </c>
      <c r="F344" s="66">
        <f>SUM(F338:F343)</f>
        <v>0</v>
      </c>
      <c r="G344" s="61">
        <f>SUM(G338:G343)</f>
        <v>0</v>
      </c>
      <c r="I344" s="14"/>
    </row>
    <row r="345" spans="1:9" x14ac:dyDescent="0.25">
      <c r="C345" s="1"/>
      <c r="D345" s="1"/>
      <c r="E345" s="1"/>
      <c r="F345" s="1"/>
      <c r="G345" s="17"/>
      <c r="I345" s="14"/>
    </row>
    <row r="346" spans="1:9" x14ac:dyDescent="0.25">
      <c r="A346" s="6" t="s">
        <v>9</v>
      </c>
      <c r="B346" t="s">
        <v>10</v>
      </c>
      <c r="C346" s="13">
        <f>MROUND('Budget Template'!C362,1000)</f>
        <v>1555000</v>
      </c>
      <c r="D346" s="13">
        <f>MROUND('Budget Template'!D362,1000)</f>
        <v>0</v>
      </c>
      <c r="E346" s="13">
        <f>MROUND('Budget Template'!E362,1000)</f>
        <v>0</v>
      </c>
      <c r="F346" s="13">
        <f>MROUND('Budget Template'!F362,1000)</f>
        <v>0</v>
      </c>
      <c r="G346" s="17">
        <f>SUM(C346:F346)</f>
        <v>1555000</v>
      </c>
      <c r="I346" s="14"/>
    </row>
    <row r="347" spans="1:9" x14ac:dyDescent="0.25">
      <c r="B347" t="s">
        <v>11</v>
      </c>
      <c r="C347" s="13">
        <f>MROUND('Budget Template'!C363,1000)</f>
        <v>585000</v>
      </c>
      <c r="D347" s="13">
        <f>MROUND('Budget Template'!D363,1000)</f>
        <v>0</v>
      </c>
      <c r="E347" s="13">
        <f>MROUND('Budget Template'!E363,1000)</f>
        <v>0</v>
      </c>
      <c r="F347" s="13">
        <f>MROUND('Budget Template'!F363,1000)</f>
        <v>0</v>
      </c>
      <c r="G347" s="17">
        <f t="shared" ref="G347:G352" si="31">SUM(C347:F347)</f>
        <v>585000</v>
      </c>
      <c r="I347" s="14"/>
    </row>
    <row r="348" spans="1:9" x14ac:dyDescent="0.25">
      <c r="B348" t="s">
        <v>92</v>
      </c>
      <c r="C348" s="13">
        <f>MROUND('Budget Template'!C364,1000)</f>
        <v>383000</v>
      </c>
      <c r="D348" s="13">
        <f>MROUND('Budget Template'!D364,1000)</f>
        <v>0</v>
      </c>
      <c r="E348" s="13">
        <f>MROUND('Budget Template'!E364,1000)</f>
        <v>0</v>
      </c>
      <c r="F348" s="13">
        <f>MROUND('Budget Template'!F364,1000)</f>
        <v>0</v>
      </c>
      <c r="G348" s="17">
        <f t="shared" si="31"/>
        <v>383000</v>
      </c>
      <c r="I348" s="14"/>
    </row>
    <row r="349" spans="1:9" x14ac:dyDescent="0.25">
      <c r="B349" t="s">
        <v>13</v>
      </c>
      <c r="C349" s="13">
        <f>MROUND('Budget Template'!C365,1000)</f>
        <v>0</v>
      </c>
      <c r="D349" s="13">
        <f>MROUND('Budget Template'!D365,1000)</f>
        <v>0</v>
      </c>
      <c r="E349" s="13">
        <f>MROUND('Budget Template'!E365,1000)</f>
        <v>0</v>
      </c>
      <c r="F349" s="13">
        <f>MROUND('Budget Template'!F365,1000)</f>
        <v>0</v>
      </c>
      <c r="G349" s="17">
        <f t="shared" si="31"/>
        <v>0</v>
      </c>
      <c r="I349" s="14"/>
    </row>
    <row r="350" spans="1:9" x14ac:dyDescent="0.25">
      <c r="B350" t="s">
        <v>29</v>
      </c>
      <c r="C350" s="13">
        <f>MROUND('Budget Template'!C366,1000)</f>
        <v>0</v>
      </c>
      <c r="D350" s="13">
        <f>MROUND('Budget Template'!D366,1000)</f>
        <v>0</v>
      </c>
      <c r="E350" s="13">
        <f>MROUND('Budget Template'!E366,1000)</f>
        <v>0</v>
      </c>
      <c r="F350" s="13">
        <f>MROUND('Budget Template'!F366,1000)</f>
        <v>0</v>
      </c>
      <c r="G350" s="17">
        <f t="shared" si="31"/>
        <v>0</v>
      </c>
      <c r="I350" s="14"/>
    </row>
    <row r="351" spans="1:9" x14ac:dyDescent="0.25">
      <c r="B351" t="s">
        <v>12</v>
      </c>
      <c r="C351" s="13">
        <f>MROUND('Budget Template'!C367,1000)</f>
        <v>0</v>
      </c>
      <c r="D351" s="13">
        <f>MROUND('Budget Template'!D367,1000)</f>
        <v>0</v>
      </c>
      <c r="E351" s="13">
        <f>MROUND('Budget Template'!E367,1000)</f>
        <v>0</v>
      </c>
      <c r="F351" s="13">
        <f>MROUND('Budget Template'!F367,1000)</f>
        <v>0</v>
      </c>
      <c r="G351" s="17">
        <f t="shared" si="31"/>
        <v>0</v>
      </c>
      <c r="I351" s="14"/>
    </row>
    <row r="352" spans="1:9" x14ac:dyDescent="0.25">
      <c r="B352" t="s">
        <v>14</v>
      </c>
      <c r="C352" s="13">
        <f>MROUND('Budget Template'!C368,1000)</f>
        <v>4000</v>
      </c>
      <c r="D352" s="13">
        <f>MROUND('Budget Template'!D368,1000)</f>
        <v>0</v>
      </c>
      <c r="E352" s="13">
        <f>MROUND('Budget Template'!E368,1000)</f>
        <v>0</v>
      </c>
      <c r="F352" s="13">
        <f>MROUND('Budget Template'!F368,1000)</f>
        <v>0</v>
      </c>
      <c r="G352" s="17">
        <f t="shared" si="31"/>
        <v>4000</v>
      </c>
      <c r="I352" s="14"/>
    </row>
    <row r="353" spans="1:9" x14ac:dyDescent="0.25">
      <c r="A353" s="58" t="s">
        <v>15</v>
      </c>
      <c r="B353" s="59"/>
      <c r="C353" s="66">
        <f>SUM(C346:C352)</f>
        <v>2527000</v>
      </c>
      <c r="D353" s="66">
        <f>SUM(D346:D352)</f>
        <v>0</v>
      </c>
      <c r="E353" s="66">
        <f>SUM(E346:E352)</f>
        <v>0</v>
      </c>
      <c r="F353" s="66">
        <f>SUM(F346:F352)</f>
        <v>0</v>
      </c>
      <c r="G353" s="61">
        <f>SUM(G346:G352)</f>
        <v>2527000</v>
      </c>
      <c r="I353" s="14"/>
    </row>
    <row r="355" spans="1:9" x14ac:dyDescent="0.25">
      <c r="A355" s="58" t="s">
        <v>36</v>
      </c>
      <c r="B355" s="59"/>
      <c r="C355" s="66">
        <f>ROUND('Budget Template'!C374/1000,0)*1000</f>
        <v>0</v>
      </c>
      <c r="D355" s="66">
        <f>ROUND('Budget Template'!D374/1000,0)*1000</f>
        <v>0</v>
      </c>
      <c r="E355" s="66">
        <f>ROUND('Budget Template'!E374/1000,0)*1000</f>
        <v>0</v>
      </c>
      <c r="F355" s="66">
        <f>ROUND('Budget Template'!F374/1000,0)*1000</f>
        <v>0</v>
      </c>
      <c r="G355" s="61">
        <f>SUM(C355:F355)</f>
        <v>0</v>
      </c>
      <c r="I355" s="14"/>
    </row>
    <row r="356" spans="1:9" x14ac:dyDescent="0.25">
      <c r="C356" s="15"/>
      <c r="D356" s="15"/>
      <c r="E356" s="15"/>
      <c r="F356" s="15"/>
      <c r="G356" s="20"/>
      <c r="I356" s="14"/>
    </row>
    <row r="357" spans="1:9" ht="15.75" thickBot="1" x14ac:dyDescent="0.3">
      <c r="A357" s="8" t="s">
        <v>66</v>
      </c>
      <c r="B357" s="3"/>
      <c r="C357" s="95"/>
      <c r="D357" s="69">
        <f>D344-D353+D355</f>
        <v>0</v>
      </c>
      <c r="E357" s="69">
        <f>E344-E353+E355</f>
        <v>0</v>
      </c>
      <c r="F357" s="69">
        <f>F344-F353+F355</f>
        <v>0</v>
      </c>
      <c r="G357" s="18">
        <f>SUM(C357:F357)</f>
        <v>0</v>
      </c>
      <c r="I357" s="14"/>
    </row>
    <row r="358" spans="1:9" ht="15.75" thickTop="1" x14ac:dyDescent="0.25"/>
    <row r="359" spans="1:9" ht="30" x14ac:dyDescent="0.25">
      <c r="A359" s="9" t="s">
        <v>25</v>
      </c>
      <c r="B359" s="10"/>
      <c r="C359" s="11" t="s">
        <v>0</v>
      </c>
      <c r="D359" s="11" t="s">
        <v>32</v>
      </c>
      <c r="E359" s="11" t="s">
        <v>86</v>
      </c>
      <c r="F359" s="11" t="s">
        <v>28</v>
      </c>
      <c r="G359" s="21" t="s">
        <v>16</v>
      </c>
      <c r="I359" s="14"/>
    </row>
    <row r="360" spans="1:9" x14ac:dyDescent="0.25">
      <c r="A360" s="6" t="s">
        <v>1</v>
      </c>
      <c r="B360" t="s">
        <v>33</v>
      </c>
      <c r="C360" s="13">
        <f>MROUND('Budget Template'!C379,1000)</f>
        <v>0</v>
      </c>
      <c r="D360" s="13">
        <f>MROUND('Budget Template'!D379,1000)</f>
        <v>0</v>
      </c>
      <c r="E360" s="13">
        <f>MROUND('Budget Template'!E379,1000)</f>
        <v>0</v>
      </c>
      <c r="F360" s="13">
        <f>MROUND('Budget Template'!F379,1000)</f>
        <v>0</v>
      </c>
      <c r="G360" s="17">
        <f t="shared" ref="G360:G365" si="32">SUM(C360:F360)</f>
        <v>0</v>
      </c>
      <c r="I360" s="14"/>
    </row>
    <row r="361" spans="1:9" x14ac:dyDescent="0.25">
      <c r="B361" t="s">
        <v>4</v>
      </c>
      <c r="C361" s="13">
        <f>MROUND('Budget Template'!C380,1000)</f>
        <v>0</v>
      </c>
      <c r="D361" s="13">
        <f>MROUND('Budget Template'!D380,1000)</f>
        <v>0</v>
      </c>
      <c r="E361" s="13">
        <f>MROUND('Budget Template'!E380,1000)</f>
        <v>0</v>
      </c>
      <c r="F361" s="13">
        <f>MROUND('Budget Template'!F380,1000)</f>
        <v>616000</v>
      </c>
      <c r="G361" s="17">
        <f t="shared" si="32"/>
        <v>616000</v>
      </c>
      <c r="I361" s="14"/>
    </row>
    <row r="362" spans="1:9" x14ac:dyDescent="0.25">
      <c r="B362" t="s">
        <v>30</v>
      </c>
      <c r="C362" s="13">
        <f>MROUND('Budget Template'!C381,1000)</f>
        <v>0</v>
      </c>
      <c r="D362" s="13">
        <f>MROUND('Budget Template'!D381,1000)</f>
        <v>0</v>
      </c>
      <c r="E362" s="13">
        <f>MROUND('Budget Template'!E381,1000)</f>
        <v>0</v>
      </c>
      <c r="F362" s="13">
        <f>MROUND('Budget Template'!F381,1000)</f>
        <v>0</v>
      </c>
      <c r="G362" s="17">
        <f t="shared" si="32"/>
        <v>0</v>
      </c>
      <c r="I362" s="14"/>
    </row>
    <row r="363" spans="1:9" x14ac:dyDescent="0.25">
      <c r="B363" t="s">
        <v>5</v>
      </c>
      <c r="C363" s="13">
        <f>MROUND('Budget Template'!C382,1000)</f>
        <v>0</v>
      </c>
      <c r="D363" s="13">
        <f>MROUND('Budget Template'!D382,1000)</f>
        <v>0</v>
      </c>
      <c r="E363" s="13">
        <f>MROUND('Budget Template'!E382,1000)</f>
        <v>0</v>
      </c>
      <c r="F363" s="13">
        <f>MROUND('Budget Template'!F382,1000)</f>
        <v>172000</v>
      </c>
      <c r="G363" s="17">
        <f t="shared" si="32"/>
        <v>172000</v>
      </c>
      <c r="I363" s="14"/>
    </row>
    <row r="364" spans="1:9" x14ac:dyDescent="0.25">
      <c r="B364" t="s">
        <v>6</v>
      </c>
      <c r="C364" s="13">
        <f>MROUND('Budget Template'!C383,1000)</f>
        <v>0</v>
      </c>
      <c r="D364" s="13">
        <f>MROUND('Budget Template'!D383,1000)</f>
        <v>0</v>
      </c>
      <c r="E364" s="13">
        <f>MROUND('Budget Template'!E383,1000)</f>
        <v>0</v>
      </c>
      <c r="F364" s="13">
        <f>MROUND('Budget Template'!F383,1000)</f>
        <v>0</v>
      </c>
      <c r="G364" s="17">
        <f t="shared" si="32"/>
        <v>0</v>
      </c>
      <c r="I364" s="14"/>
    </row>
    <row r="365" spans="1:9" x14ac:dyDescent="0.25">
      <c r="B365" s="2" t="s">
        <v>7</v>
      </c>
      <c r="C365" s="13">
        <f>MROUND('Budget Template'!C384,1000)</f>
        <v>0</v>
      </c>
      <c r="D365" s="13">
        <f>MROUND('Budget Template'!D384,1000)</f>
        <v>0</v>
      </c>
      <c r="E365" s="13">
        <f>MROUND('Budget Template'!E384,1000)</f>
        <v>0</v>
      </c>
      <c r="F365" s="13">
        <f>MROUND('Budget Template'!F384,1000)</f>
        <v>0</v>
      </c>
      <c r="G365" s="17">
        <f t="shared" si="32"/>
        <v>0</v>
      </c>
      <c r="I365" s="14"/>
    </row>
    <row r="366" spans="1:9" x14ac:dyDescent="0.25">
      <c r="A366" s="58" t="s">
        <v>8</v>
      </c>
      <c r="B366" s="59"/>
      <c r="C366" s="66">
        <f>SUM(C360:C365)</f>
        <v>0</v>
      </c>
      <c r="D366" s="66">
        <f>SUM(D360:D365)</f>
        <v>0</v>
      </c>
      <c r="E366" s="66">
        <f>SUM(E360:E365)</f>
        <v>0</v>
      </c>
      <c r="F366" s="66">
        <f>SUM(F360:F365)</f>
        <v>788000</v>
      </c>
      <c r="G366" s="61">
        <f>SUM(G360:G365)</f>
        <v>788000</v>
      </c>
      <c r="I366" s="14"/>
    </row>
    <row r="367" spans="1:9" x14ac:dyDescent="0.25">
      <c r="C367" s="1"/>
      <c r="D367" s="1"/>
      <c r="E367" s="1"/>
      <c r="F367" s="1"/>
      <c r="G367" s="17"/>
      <c r="I367" s="14"/>
    </row>
    <row r="368" spans="1:9" x14ac:dyDescent="0.25">
      <c r="A368" s="6" t="s">
        <v>9</v>
      </c>
      <c r="B368" t="s">
        <v>10</v>
      </c>
      <c r="C368" s="13">
        <f>MROUND('Budget Template'!C387,1000)</f>
        <v>3213000</v>
      </c>
      <c r="D368" s="13">
        <f>MROUND('Budget Template'!D387,1000)</f>
        <v>0</v>
      </c>
      <c r="E368" s="13">
        <f>MROUND('Budget Template'!E387,1000)</f>
        <v>0</v>
      </c>
      <c r="F368" s="13">
        <f>MROUND('Budget Template'!F387,1000)</f>
        <v>1102000</v>
      </c>
      <c r="G368" s="17">
        <f>SUM(C368:F368)</f>
        <v>4315000</v>
      </c>
      <c r="I368" s="14"/>
    </row>
    <row r="369" spans="1:9" x14ac:dyDescent="0.25">
      <c r="B369" t="s">
        <v>11</v>
      </c>
      <c r="C369" s="13">
        <f>MROUND('Budget Template'!C388,1000)</f>
        <v>837000</v>
      </c>
      <c r="D369" s="13">
        <f>MROUND('Budget Template'!D388,1000)</f>
        <v>0</v>
      </c>
      <c r="E369" s="13">
        <f>MROUND('Budget Template'!E388,1000)</f>
        <v>0</v>
      </c>
      <c r="F369" s="13">
        <f>MROUND('Budget Template'!F388,1000)</f>
        <v>399000</v>
      </c>
      <c r="G369" s="17">
        <f t="shared" ref="G369:G374" si="33">SUM(C369:F369)</f>
        <v>1236000</v>
      </c>
      <c r="I369" s="14"/>
    </row>
    <row r="370" spans="1:9" x14ac:dyDescent="0.25">
      <c r="B370" t="s">
        <v>92</v>
      </c>
      <c r="C370" s="13">
        <f>MROUND('Budget Template'!C389,1000)</f>
        <v>840000</v>
      </c>
      <c r="D370" s="13">
        <f>MROUND('Budget Template'!D389,1000)</f>
        <v>0</v>
      </c>
      <c r="E370" s="13">
        <f>MROUND('Budget Template'!E389,1000)</f>
        <v>49000</v>
      </c>
      <c r="F370" s="13">
        <f>MROUND('Budget Template'!F389,1000)</f>
        <v>1183000</v>
      </c>
      <c r="G370" s="17">
        <f t="shared" si="33"/>
        <v>2072000</v>
      </c>
      <c r="I370" s="14"/>
    </row>
    <row r="371" spans="1:9" x14ac:dyDescent="0.25">
      <c r="B371" t="s">
        <v>13</v>
      </c>
      <c r="C371" s="13">
        <f>MROUND('Budget Template'!C390,1000)</f>
        <v>0</v>
      </c>
      <c r="D371" s="13">
        <f>MROUND('Budget Template'!D390,1000)</f>
        <v>0</v>
      </c>
      <c r="E371" s="13">
        <f>MROUND('Budget Template'!E390,1000)</f>
        <v>0</v>
      </c>
      <c r="F371" s="13">
        <f>MROUND('Budget Template'!F390,1000)</f>
        <v>0</v>
      </c>
      <c r="G371" s="17">
        <f t="shared" si="33"/>
        <v>0</v>
      </c>
      <c r="I371" s="14"/>
    </row>
    <row r="372" spans="1:9" x14ac:dyDescent="0.25">
      <c r="B372" t="s">
        <v>29</v>
      </c>
      <c r="C372" s="13">
        <f>MROUND('Budget Template'!C391,1000)</f>
        <v>0</v>
      </c>
      <c r="D372" s="13">
        <f>MROUND('Budget Template'!D391,1000)</f>
        <v>0</v>
      </c>
      <c r="E372" s="13">
        <f>MROUND('Budget Template'!E391,1000)</f>
        <v>0</v>
      </c>
      <c r="F372" s="13">
        <f>MROUND('Budget Template'!F391,1000)</f>
        <v>0</v>
      </c>
      <c r="G372" s="17">
        <f t="shared" si="33"/>
        <v>0</v>
      </c>
      <c r="I372" s="14"/>
    </row>
    <row r="373" spans="1:9" x14ac:dyDescent="0.25">
      <c r="B373" t="s">
        <v>12</v>
      </c>
      <c r="C373" s="13">
        <f>MROUND('Budget Template'!C392,1000)</f>
        <v>0</v>
      </c>
      <c r="D373" s="13">
        <f>MROUND('Budget Template'!D392,1000)</f>
        <v>0</v>
      </c>
      <c r="E373" s="13">
        <f>MROUND('Budget Template'!E392,1000)</f>
        <v>0</v>
      </c>
      <c r="F373" s="13">
        <f>MROUND('Budget Template'!F392,1000)</f>
        <v>0</v>
      </c>
      <c r="G373" s="17">
        <f t="shared" si="33"/>
        <v>0</v>
      </c>
      <c r="I373" s="14"/>
    </row>
    <row r="374" spans="1:9" x14ac:dyDescent="0.25">
      <c r="B374" t="s">
        <v>14</v>
      </c>
      <c r="C374" s="13">
        <f>MROUND('Budget Template'!C393,1000)</f>
        <v>0</v>
      </c>
      <c r="D374" s="13">
        <f>MROUND('Budget Template'!D393,1000)</f>
        <v>0</v>
      </c>
      <c r="E374" s="13">
        <f>MROUND('Budget Template'!E393,1000)</f>
        <v>0</v>
      </c>
      <c r="F374" s="13">
        <f>MROUND('Budget Template'!F393,1000)</f>
        <v>83000</v>
      </c>
      <c r="G374" s="17">
        <f t="shared" si="33"/>
        <v>83000</v>
      </c>
      <c r="I374" s="14"/>
    </row>
    <row r="375" spans="1:9" x14ac:dyDescent="0.25">
      <c r="A375" s="58" t="s">
        <v>15</v>
      </c>
      <c r="B375" s="59"/>
      <c r="C375" s="66">
        <f>SUM(C368:C374)</f>
        <v>4890000</v>
      </c>
      <c r="D375" s="66">
        <f>SUM(D368:D374)</f>
        <v>0</v>
      </c>
      <c r="E375" s="66">
        <f>SUM(E368:E374)</f>
        <v>49000</v>
      </c>
      <c r="F375" s="66">
        <f>SUM(F368:F374)</f>
        <v>2767000</v>
      </c>
      <c r="G375" s="61">
        <f>SUM(G368:G374)</f>
        <v>7706000</v>
      </c>
      <c r="I375" s="14"/>
    </row>
    <row r="377" spans="1:9" x14ac:dyDescent="0.25">
      <c r="A377" s="58" t="s">
        <v>36</v>
      </c>
      <c r="B377" s="59"/>
      <c r="C377" s="66">
        <f>ROUND('Budget Template'!C399/1000,0)*1000</f>
        <v>0</v>
      </c>
      <c r="D377" s="66">
        <f>ROUND('Budget Template'!D399/1000,0)*1000</f>
        <v>0</v>
      </c>
      <c r="E377" s="66">
        <f>ROUND('Budget Template'!E399/1000,0)*1000</f>
        <v>0</v>
      </c>
      <c r="F377" s="66">
        <f>ROUND('Budget Template'!F399/1000,0)*1000</f>
        <v>0</v>
      </c>
      <c r="G377" s="61">
        <f>SUM(C377:F377)</f>
        <v>0</v>
      </c>
      <c r="I377" s="14"/>
    </row>
    <row r="378" spans="1:9" x14ac:dyDescent="0.25">
      <c r="C378" s="15"/>
      <c r="D378" s="15"/>
      <c r="E378" s="15"/>
      <c r="F378" s="15"/>
      <c r="G378" s="20"/>
      <c r="I378" s="14"/>
    </row>
    <row r="379" spans="1:9" ht="15.75" thickBot="1" x14ac:dyDescent="0.3">
      <c r="A379" s="8" t="s">
        <v>66</v>
      </c>
      <c r="B379" s="3"/>
      <c r="C379" s="95"/>
      <c r="D379" s="69">
        <f>D366-D375+D377</f>
        <v>0</v>
      </c>
      <c r="E379" s="69">
        <f>E366-E375+E377</f>
        <v>-49000</v>
      </c>
      <c r="F379" s="69">
        <f>F366-F375+F377</f>
        <v>-1979000</v>
      </c>
      <c r="G379" s="18">
        <f>SUM(C379:F379)</f>
        <v>-2028000</v>
      </c>
      <c r="I379" s="14"/>
    </row>
    <row r="380" spans="1:9" ht="15.75" thickTop="1" x14ac:dyDescent="0.25"/>
    <row r="381" spans="1:9" ht="30" x14ac:dyDescent="0.25">
      <c r="A381" s="9" t="s">
        <v>26</v>
      </c>
      <c r="B381" s="10"/>
      <c r="C381" s="11" t="s">
        <v>0</v>
      </c>
      <c r="D381" s="11" t="s">
        <v>32</v>
      </c>
      <c r="E381" s="11" t="s">
        <v>86</v>
      </c>
      <c r="F381" s="11" t="s">
        <v>28</v>
      </c>
      <c r="G381" s="21" t="s">
        <v>16</v>
      </c>
      <c r="I381" s="14"/>
    </row>
    <row r="382" spans="1:9" x14ac:dyDescent="0.25">
      <c r="A382" s="6" t="s">
        <v>1</v>
      </c>
      <c r="B382" t="s">
        <v>33</v>
      </c>
      <c r="C382" s="13">
        <f>MROUND('Budget Template'!C404,1000)</f>
        <v>0</v>
      </c>
      <c r="D382" s="13">
        <f>MROUND('Budget Template'!D404,1000)</f>
        <v>390000</v>
      </c>
      <c r="E382" s="13">
        <f>MROUND('Budget Template'!E404,1000)</f>
        <v>0</v>
      </c>
      <c r="F382" s="13">
        <f>MROUND('Budget Template'!F404,1000)</f>
        <v>0</v>
      </c>
      <c r="G382" s="17">
        <f t="shared" ref="G382:G387" si="34">SUM(C382:F382)</f>
        <v>390000</v>
      </c>
      <c r="I382" s="14"/>
    </row>
    <row r="383" spans="1:9" x14ac:dyDescent="0.25">
      <c r="B383" t="s">
        <v>4</v>
      </c>
      <c r="C383" s="13">
        <f>MROUND('Budget Template'!C405,1000)</f>
        <v>0</v>
      </c>
      <c r="D383" s="13">
        <f>MROUND('Budget Template'!D405,1000)</f>
        <v>0</v>
      </c>
      <c r="E383" s="13">
        <f>MROUND('Budget Template'!E405,1000)</f>
        <v>0</v>
      </c>
      <c r="F383" s="13">
        <f>MROUND('Budget Template'!F405,1000)</f>
        <v>0</v>
      </c>
      <c r="G383" s="17">
        <f t="shared" si="34"/>
        <v>0</v>
      </c>
      <c r="I383" s="14"/>
    </row>
    <row r="384" spans="1:9" x14ac:dyDescent="0.25">
      <c r="B384" t="s">
        <v>30</v>
      </c>
      <c r="C384" s="13">
        <f>MROUND('Budget Template'!C406,1000)</f>
        <v>0</v>
      </c>
      <c r="D384" s="13">
        <f>MROUND('Budget Template'!D406,1000)</f>
        <v>0</v>
      </c>
      <c r="E384" s="13">
        <f>MROUND('Budget Template'!E406,1000)</f>
        <v>0</v>
      </c>
      <c r="F384" s="13">
        <f>MROUND('Budget Template'!F406,1000)</f>
        <v>0</v>
      </c>
      <c r="G384" s="17">
        <f t="shared" si="34"/>
        <v>0</v>
      </c>
      <c r="I384" s="14"/>
    </row>
    <row r="385" spans="1:9" x14ac:dyDescent="0.25">
      <c r="B385" t="s">
        <v>5</v>
      </c>
      <c r="C385" s="13">
        <f>MROUND('Budget Template'!C407,1000)</f>
        <v>0</v>
      </c>
      <c r="D385" s="13">
        <f>MROUND('Budget Template'!D407,1000)</f>
        <v>0</v>
      </c>
      <c r="E385" s="13">
        <f>MROUND('Budget Template'!E407,1000)</f>
        <v>0</v>
      </c>
      <c r="F385" s="13">
        <f>MROUND('Budget Template'!F407,1000)</f>
        <v>0</v>
      </c>
      <c r="G385" s="17">
        <f t="shared" si="34"/>
        <v>0</v>
      </c>
      <c r="I385" s="14"/>
    </row>
    <row r="386" spans="1:9" x14ac:dyDescent="0.25">
      <c r="B386" t="s">
        <v>6</v>
      </c>
      <c r="C386" s="13">
        <f>MROUND('Budget Template'!C408,1000)</f>
        <v>0</v>
      </c>
      <c r="D386" s="13">
        <f>MROUND('Budget Template'!D408,1000)</f>
        <v>0</v>
      </c>
      <c r="E386" s="13">
        <f>MROUND('Budget Template'!E408,1000)</f>
        <v>0</v>
      </c>
      <c r="F386" s="13">
        <f>MROUND('Budget Template'!F408,1000)</f>
        <v>0</v>
      </c>
      <c r="G386" s="17">
        <f t="shared" si="34"/>
        <v>0</v>
      </c>
      <c r="I386" s="14"/>
    </row>
    <row r="387" spans="1:9" x14ac:dyDescent="0.25">
      <c r="B387" s="2" t="s">
        <v>7</v>
      </c>
      <c r="C387" s="13">
        <f>MROUND('Budget Template'!C409,1000)</f>
        <v>0</v>
      </c>
      <c r="D387" s="13">
        <f>MROUND('Budget Template'!D409,1000)</f>
        <v>0</v>
      </c>
      <c r="E387" s="13">
        <f>MROUND('Budget Template'!E409,1000)</f>
        <v>0</v>
      </c>
      <c r="F387" s="13">
        <f>MROUND('Budget Template'!F409,1000)</f>
        <v>0</v>
      </c>
      <c r="G387" s="17">
        <f t="shared" si="34"/>
        <v>0</v>
      </c>
      <c r="I387" s="14"/>
    </row>
    <row r="388" spans="1:9" x14ac:dyDescent="0.25">
      <c r="A388" s="58" t="s">
        <v>8</v>
      </c>
      <c r="B388" s="59"/>
      <c r="C388" s="66">
        <f>SUM(C382:C387)</f>
        <v>0</v>
      </c>
      <c r="D388" s="66">
        <f>SUM(D382:D387)</f>
        <v>390000</v>
      </c>
      <c r="E388" s="66">
        <f>SUM(E382:E387)</f>
        <v>0</v>
      </c>
      <c r="F388" s="66">
        <f>SUM(F382:F387)</f>
        <v>0</v>
      </c>
      <c r="G388" s="61">
        <f>SUM(G382:G387)</f>
        <v>390000</v>
      </c>
      <c r="I388" s="14"/>
    </row>
    <row r="389" spans="1:9" x14ac:dyDescent="0.25">
      <c r="C389" s="1"/>
      <c r="D389" s="1"/>
      <c r="E389" s="1"/>
      <c r="F389" s="1"/>
      <c r="G389" s="17"/>
      <c r="I389" s="14"/>
    </row>
    <row r="390" spans="1:9" x14ac:dyDescent="0.25">
      <c r="A390" s="6" t="s">
        <v>9</v>
      </c>
      <c r="B390" t="s">
        <v>10</v>
      </c>
      <c r="C390" s="13">
        <f>MROUND('Budget Template'!C412,1000)</f>
        <v>1184000</v>
      </c>
      <c r="D390" s="13">
        <f>MROUND('Budget Template'!D412,1000)</f>
        <v>135000</v>
      </c>
      <c r="E390" s="13">
        <f>MROUND('Budget Template'!E412,1000)</f>
        <v>0</v>
      </c>
      <c r="F390" s="13">
        <f>MROUND('Budget Template'!F412,1000)</f>
        <v>0</v>
      </c>
      <c r="G390" s="17">
        <f>SUM(C390:F390)</f>
        <v>1319000</v>
      </c>
      <c r="I390" s="14"/>
    </row>
    <row r="391" spans="1:9" x14ac:dyDescent="0.25">
      <c r="B391" t="s">
        <v>11</v>
      </c>
      <c r="C391" s="13">
        <f>MROUND('Budget Template'!C413,1000)</f>
        <v>453000</v>
      </c>
      <c r="D391" s="13">
        <f>MROUND('Budget Template'!D413,1000)</f>
        <v>34000</v>
      </c>
      <c r="E391" s="13">
        <f>MROUND('Budget Template'!E413,1000)</f>
        <v>0</v>
      </c>
      <c r="F391" s="13">
        <f>MROUND('Budget Template'!F413,1000)</f>
        <v>0</v>
      </c>
      <c r="G391" s="17">
        <f t="shared" ref="G391:G396" si="35">SUM(C391:F391)</f>
        <v>487000</v>
      </c>
      <c r="I391" s="14"/>
    </row>
    <row r="392" spans="1:9" x14ac:dyDescent="0.25">
      <c r="B392" t="s">
        <v>92</v>
      </c>
      <c r="C392" s="13">
        <f>MROUND('Budget Template'!C414,1000)</f>
        <v>53000</v>
      </c>
      <c r="D392" s="13">
        <f>MROUND('Budget Template'!D414,1000)</f>
        <v>221000</v>
      </c>
      <c r="E392" s="13">
        <f>MROUND('Budget Template'!E414,1000)</f>
        <v>0</v>
      </c>
      <c r="F392" s="13">
        <f>MROUND('Budget Template'!F414,1000)</f>
        <v>0</v>
      </c>
      <c r="G392" s="17">
        <f t="shared" si="35"/>
        <v>274000</v>
      </c>
      <c r="I392" s="14"/>
    </row>
    <row r="393" spans="1:9" x14ac:dyDescent="0.25">
      <c r="B393" t="s">
        <v>13</v>
      </c>
      <c r="C393" s="13">
        <f>MROUND('Budget Template'!C415,1000)</f>
        <v>0</v>
      </c>
      <c r="D393" s="13">
        <f>MROUND('Budget Template'!D415,1000)</f>
        <v>0</v>
      </c>
      <c r="E393" s="13">
        <f>MROUND('Budget Template'!E415,1000)</f>
        <v>0</v>
      </c>
      <c r="F393" s="13">
        <f>MROUND('Budget Template'!F415,1000)</f>
        <v>0</v>
      </c>
      <c r="G393" s="17">
        <f t="shared" si="35"/>
        <v>0</v>
      </c>
      <c r="I393" s="14"/>
    </row>
    <row r="394" spans="1:9" x14ac:dyDescent="0.25">
      <c r="B394" t="s">
        <v>29</v>
      </c>
      <c r="C394" s="13">
        <f>MROUND('Budget Template'!C416,1000)</f>
        <v>0</v>
      </c>
      <c r="D394" s="13">
        <f>MROUND('Budget Template'!D416,1000)</f>
        <v>0</v>
      </c>
      <c r="E394" s="13">
        <f>MROUND('Budget Template'!E416,1000)</f>
        <v>0</v>
      </c>
      <c r="F394" s="13">
        <f>MROUND('Budget Template'!F416,1000)</f>
        <v>0</v>
      </c>
      <c r="G394" s="17">
        <f t="shared" si="35"/>
        <v>0</v>
      </c>
      <c r="I394" s="14"/>
    </row>
    <row r="395" spans="1:9" x14ac:dyDescent="0.25">
      <c r="B395" t="s">
        <v>12</v>
      </c>
      <c r="C395" s="13">
        <f>MROUND('Budget Template'!C417,1000)</f>
        <v>0</v>
      </c>
      <c r="D395" s="13">
        <f>MROUND('Budget Template'!D417,1000)</f>
        <v>0</v>
      </c>
      <c r="E395" s="13">
        <f>MROUND('Budget Template'!E417,1000)</f>
        <v>0</v>
      </c>
      <c r="F395" s="13">
        <f>MROUND('Budget Template'!F417,1000)</f>
        <v>0</v>
      </c>
      <c r="G395" s="17">
        <f t="shared" si="35"/>
        <v>0</v>
      </c>
      <c r="I395" s="14"/>
    </row>
    <row r="396" spans="1:9" x14ac:dyDescent="0.25">
      <c r="B396" t="s">
        <v>14</v>
      </c>
      <c r="C396" s="13">
        <f>MROUND('Budget Template'!C418,1000)</f>
        <v>7000</v>
      </c>
      <c r="D396" s="13">
        <f>MROUND('Budget Template'!D418,1000)</f>
        <v>0</v>
      </c>
      <c r="E396" s="13">
        <f>MROUND('Budget Template'!E418,1000)</f>
        <v>0</v>
      </c>
      <c r="F396" s="13">
        <f>MROUND('Budget Template'!F418,1000)</f>
        <v>0</v>
      </c>
      <c r="G396" s="17">
        <f t="shared" si="35"/>
        <v>7000</v>
      </c>
      <c r="I396" s="14"/>
    </row>
    <row r="397" spans="1:9" x14ac:dyDescent="0.25">
      <c r="A397" s="58" t="s">
        <v>15</v>
      </c>
      <c r="B397" s="59"/>
      <c r="C397" s="66">
        <f>SUM(C390:C396)</f>
        <v>1697000</v>
      </c>
      <c r="D397" s="66">
        <f>SUM(D390:D396)</f>
        <v>390000</v>
      </c>
      <c r="E397" s="66">
        <f>SUM(E390:E396)</f>
        <v>0</v>
      </c>
      <c r="F397" s="66">
        <f>SUM(F390:F396)</f>
        <v>0</v>
      </c>
      <c r="G397" s="61">
        <f>SUM(G390:G396)</f>
        <v>2087000</v>
      </c>
      <c r="I397" s="14"/>
    </row>
    <row r="399" spans="1:9" x14ac:dyDescent="0.25">
      <c r="A399" s="58" t="s">
        <v>36</v>
      </c>
      <c r="B399" s="59"/>
      <c r="C399" s="66">
        <f>ROUND('Budget Template'!C424/1000,0)*1000</f>
        <v>0</v>
      </c>
      <c r="D399" s="66">
        <f>ROUND('Budget Template'!D424/1000,0)*1000</f>
        <v>0</v>
      </c>
      <c r="E399" s="66">
        <f>ROUND('Budget Template'!E424/1000,0)*1000</f>
        <v>0</v>
      </c>
      <c r="F399" s="66">
        <f>ROUND('Budget Template'!F424/1000,0)*1000</f>
        <v>0</v>
      </c>
      <c r="G399" s="61">
        <f>SUM(C399:F399)</f>
        <v>0</v>
      </c>
      <c r="I399" s="14"/>
    </row>
    <row r="400" spans="1:9" x14ac:dyDescent="0.25">
      <c r="C400" s="15"/>
      <c r="D400" s="15"/>
      <c r="E400" s="15"/>
      <c r="F400" s="15"/>
      <c r="G400" s="20"/>
      <c r="I400" s="14"/>
    </row>
    <row r="401" spans="1:9" ht="15.75" thickBot="1" x14ac:dyDescent="0.3">
      <c r="A401" s="8" t="s">
        <v>66</v>
      </c>
      <c r="B401" s="3"/>
      <c r="C401" s="95"/>
      <c r="D401" s="69">
        <f>D388-D397+D399</f>
        <v>0</v>
      </c>
      <c r="E401" s="69">
        <f>E388-E397+E399</f>
        <v>0</v>
      </c>
      <c r="F401" s="69">
        <f>F388-F397+F399</f>
        <v>0</v>
      </c>
      <c r="G401" s="18">
        <f>SUM(C401:F401)</f>
        <v>0</v>
      </c>
      <c r="I401" s="14"/>
    </row>
    <row r="402" spans="1:9" ht="15.75" thickTop="1" x14ac:dyDescent="0.25"/>
    <row r="403" spans="1:9" ht="30" x14ac:dyDescent="0.25">
      <c r="A403" s="9" t="s">
        <v>23</v>
      </c>
      <c r="B403" s="10"/>
      <c r="C403" s="11" t="s">
        <v>0</v>
      </c>
      <c r="D403" s="11" t="s">
        <v>32</v>
      </c>
      <c r="E403" s="11" t="s">
        <v>86</v>
      </c>
      <c r="F403" s="11" t="s">
        <v>28</v>
      </c>
      <c r="G403" s="21" t="s">
        <v>16</v>
      </c>
      <c r="I403" s="14"/>
    </row>
    <row r="404" spans="1:9" x14ac:dyDescent="0.25">
      <c r="A404" s="6" t="s">
        <v>1</v>
      </c>
      <c r="B404" t="s">
        <v>33</v>
      </c>
      <c r="C404" s="13">
        <f>MROUND('Budget Template'!C429,1000)</f>
        <v>0</v>
      </c>
      <c r="D404" s="13">
        <f>MROUND('Budget Template'!D429,1000)</f>
        <v>0</v>
      </c>
      <c r="E404" s="13">
        <f>MROUND('Budget Template'!E429,1000)</f>
        <v>0</v>
      </c>
      <c r="F404" s="13">
        <f>MROUND('Budget Template'!F429,1000)</f>
        <v>0</v>
      </c>
      <c r="G404" s="17">
        <f t="shared" ref="G404:G409" si="36">SUM(C404:F404)</f>
        <v>0</v>
      </c>
      <c r="I404" s="14"/>
    </row>
    <row r="405" spans="1:9" x14ac:dyDescent="0.25">
      <c r="B405" t="s">
        <v>4</v>
      </c>
      <c r="C405" s="13">
        <f>MROUND('Budget Template'!C430,1000)</f>
        <v>0</v>
      </c>
      <c r="D405" s="13">
        <f>MROUND('Budget Template'!D430,1000)</f>
        <v>0</v>
      </c>
      <c r="E405" s="13">
        <f>MROUND('Budget Template'!E430,1000)</f>
        <v>0</v>
      </c>
      <c r="F405" s="13">
        <f>MROUND('Budget Template'!F430,1000)</f>
        <v>0</v>
      </c>
      <c r="G405" s="17">
        <f t="shared" si="36"/>
        <v>0</v>
      </c>
      <c r="I405" s="14"/>
    </row>
    <row r="406" spans="1:9" x14ac:dyDescent="0.25">
      <c r="B406" t="s">
        <v>30</v>
      </c>
      <c r="C406" s="13">
        <f>MROUND('Budget Template'!C431,1000)</f>
        <v>0</v>
      </c>
      <c r="D406" s="13">
        <f>MROUND('Budget Template'!D431,1000)</f>
        <v>0</v>
      </c>
      <c r="E406" s="13">
        <f>MROUND('Budget Template'!E431,1000)</f>
        <v>0</v>
      </c>
      <c r="F406" s="13">
        <f>MROUND('Budget Template'!F431,1000)</f>
        <v>0</v>
      </c>
      <c r="G406" s="17">
        <f t="shared" si="36"/>
        <v>0</v>
      </c>
      <c r="I406" s="14"/>
    </row>
    <row r="407" spans="1:9" x14ac:dyDescent="0.25">
      <c r="B407" t="s">
        <v>5</v>
      </c>
      <c r="C407" s="13">
        <f>MROUND('Budget Template'!C432,1000)</f>
        <v>0</v>
      </c>
      <c r="D407" s="13">
        <f>MROUND('Budget Template'!D432,1000)</f>
        <v>0</v>
      </c>
      <c r="E407" s="13">
        <f>MROUND('Budget Template'!E432,1000)</f>
        <v>0</v>
      </c>
      <c r="F407" s="13">
        <f>MROUND('Budget Template'!F432,1000)</f>
        <v>0</v>
      </c>
      <c r="G407" s="17">
        <f t="shared" si="36"/>
        <v>0</v>
      </c>
      <c r="I407" s="14"/>
    </row>
    <row r="408" spans="1:9" x14ac:dyDescent="0.25">
      <c r="B408" t="s">
        <v>6</v>
      </c>
      <c r="C408" s="13">
        <f>MROUND('Budget Template'!C433,1000)</f>
        <v>0</v>
      </c>
      <c r="D408" s="13">
        <f>MROUND('Budget Template'!D433,1000)</f>
        <v>0</v>
      </c>
      <c r="E408" s="13">
        <f>MROUND('Budget Template'!E433,1000)</f>
        <v>0</v>
      </c>
      <c r="F408" s="13">
        <f>MROUND('Budget Template'!F433,1000)</f>
        <v>0</v>
      </c>
      <c r="G408" s="17">
        <f t="shared" si="36"/>
        <v>0</v>
      </c>
      <c r="I408" s="14"/>
    </row>
    <row r="409" spans="1:9" x14ac:dyDescent="0.25">
      <c r="B409" s="2" t="s">
        <v>7</v>
      </c>
      <c r="C409" s="13">
        <f>MROUND('Budget Template'!C434,1000)</f>
        <v>0</v>
      </c>
      <c r="D409" s="13">
        <f>MROUND('Budget Template'!D434,1000)</f>
        <v>0</v>
      </c>
      <c r="E409" s="13">
        <f>MROUND('Budget Template'!E434,1000)</f>
        <v>0</v>
      </c>
      <c r="F409" s="13">
        <f>MROUND('Budget Template'!F434,1000)</f>
        <v>0</v>
      </c>
      <c r="G409" s="17">
        <f t="shared" si="36"/>
        <v>0</v>
      </c>
      <c r="I409" s="14"/>
    </row>
    <row r="410" spans="1:9" x14ac:dyDescent="0.25">
      <c r="A410" s="58" t="s">
        <v>8</v>
      </c>
      <c r="B410" s="59"/>
      <c r="C410" s="66">
        <f>SUM(C404:C409)</f>
        <v>0</v>
      </c>
      <c r="D410" s="66">
        <f>SUM(D404:D409)</f>
        <v>0</v>
      </c>
      <c r="E410" s="66">
        <f>SUM(E404:E409)</f>
        <v>0</v>
      </c>
      <c r="F410" s="66">
        <f>SUM(F404:F409)</f>
        <v>0</v>
      </c>
      <c r="G410" s="61">
        <f>SUM(G404:G409)</f>
        <v>0</v>
      </c>
      <c r="I410" s="14"/>
    </row>
    <row r="411" spans="1:9" x14ac:dyDescent="0.25">
      <c r="C411" s="1"/>
      <c r="D411" s="1"/>
      <c r="E411" s="1"/>
      <c r="F411" s="1"/>
      <c r="G411" s="17"/>
      <c r="I411" s="14"/>
    </row>
    <row r="412" spans="1:9" x14ac:dyDescent="0.25">
      <c r="A412" s="6" t="s">
        <v>9</v>
      </c>
      <c r="B412" t="s">
        <v>10</v>
      </c>
      <c r="C412" s="13">
        <f>MROUND('Budget Template'!C437,1000)</f>
        <v>1994000</v>
      </c>
      <c r="D412" s="13">
        <f>MROUND('Budget Template'!D437,1000)</f>
        <v>0</v>
      </c>
      <c r="E412" s="13">
        <f>MROUND('Budget Template'!E437,1000)</f>
        <v>0</v>
      </c>
      <c r="F412" s="13">
        <f>MROUND('Budget Template'!F437,1000)</f>
        <v>0</v>
      </c>
      <c r="G412" s="17">
        <f>SUM(C412:F412)</f>
        <v>1994000</v>
      </c>
      <c r="I412" s="14"/>
    </row>
    <row r="413" spans="1:9" x14ac:dyDescent="0.25">
      <c r="B413" t="s">
        <v>11</v>
      </c>
      <c r="C413" s="13">
        <f>MROUND('Budget Template'!C438,1000)</f>
        <v>459000</v>
      </c>
      <c r="D413" s="13">
        <f>MROUND('Budget Template'!D438,1000)</f>
        <v>0</v>
      </c>
      <c r="E413" s="13">
        <f>MROUND('Budget Template'!E438,1000)</f>
        <v>0</v>
      </c>
      <c r="F413" s="13">
        <f>MROUND('Budget Template'!F438,1000)</f>
        <v>0</v>
      </c>
      <c r="G413" s="17">
        <f t="shared" ref="G413:G418" si="37">SUM(C413:F413)</f>
        <v>459000</v>
      </c>
      <c r="I413" s="14"/>
    </row>
    <row r="414" spans="1:9" x14ac:dyDescent="0.25">
      <c r="B414" t="s">
        <v>92</v>
      </c>
      <c r="C414" s="13">
        <f>MROUND('Budget Template'!C439,1000)</f>
        <v>359000</v>
      </c>
      <c r="D414" s="13">
        <f>MROUND('Budget Template'!D439,1000)</f>
        <v>0</v>
      </c>
      <c r="E414" s="13">
        <f>MROUND('Budget Template'!E439,1000)</f>
        <v>0</v>
      </c>
      <c r="F414" s="13">
        <f>MROUND('Budget Template'!F439,1000)</f>
        <v>11000</v>
      </c>
      <c r="G414" s="17">
        <f t="shared" si="37"/>
        <v>370000</v>
      </c>
      <c r="I414" s="14"/>
    </row>
    <row r="415" spans="1:9" x14ac:dyDescent="0.25">
      <c r="B415" t="s">
        <v>13</v>
      </c>
      <c r="C415" s="13">
        <f>MROUND('Budget Template'!C440,1000)</f>
        <v>0</v>
      </c>
      <c r="D415" s="13">
        <f>MROUND('Budget Template'!D440,1000)</f>
        <v>0</v>
      </c>
      <c r="E415" s="13">
        <f>MROUND('Budget Template'!E440,1000)</f>
        <v>0</v>
      </c>
      <c r="F415" s="13">
        <f>MROUND('Budget Template'!F440,1000)</f>
        <v>0</v>
      </c>
      <c r="G415" s="17">
        <f t="shared" si="37"/>
        <v>0</v>
      </c>
      <c r="I415" s="14"/>
    </row>
    <row r="416" spans="1:9" x14ac:dyDescent="0.25">
      <c r="B416" t="s">
        <v>29</v>
      </c>
      <c r="C416" s="13">
        <f>MROUND('Budget Template'!C441,1000)</f>
        <v>0</v>
      </c>
      <c r="D416" s="13">
        <f>MROUND('Budget Template'!D441,1000)</f>
        <v>0</v>
      </c>
      <c r="E416" s="13">
        <f>MROUND('Budget Template'!E441,1000)</f>
        <v>0</v>
      </c>
      <c r="F416" s="13">
        <f>MROUND('Budget Template'!F441,1000)</f>
        <v>0</v>
      </c>
      <c r="G416" s="17">
        <f t="shared" si="37"/>
        <v>0</v>
      </c>
      <c r="I416" s="14"/>
    </row>
    <row r="417" spans="1:9" x14ac:dyDescent="0.25">
      <c r="B417" t="s">
        <v>12</v>
      </c>
      <c r="C417" s="13">
        <f>MROUND('Budget Template'!C442,1000)</f>
        <v>0</v>
      </c>
      <c r="D417" s="13">
        <f>MROUND('Budget Template'!D442,1000)</f>
        <v>0</v>
      </c>
      <c r="E417" s="13">
        <f>MROUND('Budget Template'!E442,1000)</f>
        <v>0</v>
      </c>
      <c r="F417" s="13">
        <f>MROUND('Budget Template'!F442,1000)</f>
        <v>0</v>
      </c>
      <c r="G417" s="17">
        <f t="shared" si="37"/>
        <v>0</v>
      </c>
      <c r="I417" s="14"/>
    </row>
    <row r="418" spans="1:9" x14ac:dyDescent="0.25">
      <c r="B418" t="s">
        <v>14</v>
      </c>
      <c r="C418" s="13">
        <f>MROUND('Budget Template'!C443,1000)</f>
        <v>3000</v>
      </c>
      <c r="D418" s="13">
        <f>MROUND('Budget Template'!D443,1000)</f>
        <v>0</v>
      </c>
      <c r="E418" s="13">
        <f>MROUND('Budget Template'!E443,1000)</f>
        <v>0</v>
      </c>
      <c r="F418" s="13">
        <f>MROUND('Budget Template'!F443,1000)</f>
        <v>0</v>
      </c>
      <c r="G418" s="17">
        <f t="shared" si="37"/>
        <v>3000</v>
      </c>
      <c r="I418" s="14"/>
    </row>
    <row r="419" spans="1:9" x14ac:dyDescent="0.25">
      <c r="A419" s="58" t="s">
        <v>15</v>
      </c>
      <c r="B419" s="59"/>
      <c r="C419" s="66">
        <f>SUM(C412:C418)</f>
        <v>2815000</v>
      </c>
      <c r="D419" s="66">
        <f>SUM(D412:D418)</f>
        <v>0</v>
      </c>
      <c r="E419" s="66">
        <f>SUM(E412:E418)</f>
        <v>0</v>
      </c>
      <c r="F419" s="66">
        <f>SUM(F412:F418)</f>
        <v>11000</v>
      </c>
      <c r="G419" s="61">
        <f>SUM(G412:G418)</f>
        <v>2826000</v>
      </c>
      <c r="I419" s="14"/>
    </row>
    <row r="421" spans="1:9" x14ac:dyDescent="0.25">
      <c r="A421" s="58" t="s">
        <v>36</v>
      </c>
      <c r="B421" s="59"/>
      <c r="C421" s="66">
        <f>ROUND('Budget Template'!C449/1000,0)*1000</f>
        <v>0</v>
      </c>
      <c r="D421" s="66">
        <f>ROUND('Budget Template'!D449/1000,0)*1000</f>
        <v>0</v>
      </c>
      <c r="E421" s="66">
        <f>ROUND('Budget Template'!E449/1000,0)*1000</f>
        <v>0</v>
      </c>
      <c r="F421" s="66">
        <f>ROUND('Budget Template'!F449/1000,0)*1000</f>
        <v>0</v>
      </c>
      <c r="G421" s="61">
        <f>SUM(C421:F421)</f>
        <v>0</v>
      </c>
      <c r="I421" s="14"/>
    </row>
    <row r="422" spans="1:9" x14ac:dyDescent="0.25">
      <c r="C422" s="15"/>
      <c r="D422" s="15"/>
      <c r="E422" s="15"/>
      <c r="F422" s="15"/>
      <c r="G422" s="20"/>
      <c r="I422" s="14"/>
    </row>
    <row r="423" spans="1:9" ht="15.75" thickBot="1" x14ac:dyDescent="0.3">
      <c r="A423" s="8" t="s">
        <v>66</v>
      </c>
      <c r="B423" s="3"/>
      <c r="C423" s="95"/>
      <c r="D423" s="69">
        <f>D410-D419+D421</f>
        <v>0</v>
      </c>
      <c r="E423" s="69">
        <f>E410-E419+E421</f>
        <v>0</v>
      </c>
      <c r="F423" s="69">
        <f>F410-F419+F421</f>
        <v>-11000</v>
      </c>
      <c r="G423" s="18">
        <f>SUM(C423:F423)</f>
        <v>-11000</v>
      </c>
      <c r="I423" s="14"/>
    </row>
    <row r="424" spans="1:9" ht="15.75" thickTop="1" x14ac:dyDescent="0.25"/>
    <row r="425" spans="1:9" ht="30" x14ac:dyDescent="0.25">
      <c r="A425" s="9" t="s">
        <v>42</v>
      </c>
      <c r="B425" s="10"/>
      <c r="C425" s="11" t="s">
        <v>0</v>
      </c>
      <c r="D425" s="11" t="s">
        <v>32</v>
      </c>
      <c r="E425" s="11" t="s">
        <v>86</v>
      </c>
      <c r="F425" s="11" t="s">
        <v>28</v>
      </c>
      <c r="G425" s="21" t="s">
        <v>16</v>
      </c>
    </row>
    <row r="426" spans="1:9" x14ac:dyDescent="0.25">
      <c r="A426" s="58" t="s">
        <v>37</v>
      </c>
      <c r="B426" s="59"/>
      <c r="C426" s="66">
        <f>MROUND('Budget Template'!C454,1000)</f>
        <v>0</v>
      </c>
      <c r="D426" s="66">
        <f>MROUND('Budget Template'!D454,1000)</f>
        <v>4359000</v>
      </c>
      <c r="E426" s="66">
        <f>MROUND('Budget Template'!E454,1000)</f>
        <v>0</v>
      </c>
      <c r="F426" s="66">
        <f>MROUND('Budget Template'!F454,1000)</f>
        <v>0</v>
      </c>
      <c r="G426" s="61">
        <f>SUM(C426:F426)</f>
        <v>4359000</v>
      </c>
    </row>
    <row r="427" spans="1:9" x14ac:dyDescent="0.25">
      <c r="A427" s="29"/>
      <c r="C427" s="12"/>
      <c r="D427" s="12"/>
      <c r="E427" s="12"/>
      <c r="F427" s="12"/>
      <c r="G427" s="57"/>
    </row>
    <row r="428" spans="1:9" x14ac:dyDescent="0.25">
      <c r="A428" s="6" t="s">
        <v>1</v>
      </c>
      <c r="B428" t="s">
        <v>33</v>
      </c>
      <c r="C428" s="13">
        <f>MROUND('Budget Template'!C456,1000)</f>
        <v>0</v>
      </c>
      <c r="D428" s="13">
        <f>MROUND('Budget Template'!D456,1000)</f>
        <v>0</v>
      </c>
      <c r="E428" s="13">
        <f>MROUND('Budget Template'!E456,1000)</f>
        <v>0</v>
      </c>
      <c r="F428" s="13">
        <f>MROUND('Budget Template'!F456,1000)</f>
        <v>0</v>
      </c>
      <c r="G428" s="17">
        <f t="shared" ref="G428:G433" si="38">SUM(C428:F428)</f>
        <v>0</v>
      </c>
    </row>
    <row r="429" spans="1:9" x14ac:dyDescent="0.25">
      <c r="B429" t="s">
        <v>4</v>
      </c>
      <c r="C429" s="13">
        <f>MROUND('Budget Template'!C457,1000)</f>
        <v>0</v>
      </c>
      <c r="D429" s="13">
        <f>MROUND('Budget Template'!D457,1000)</f>
        <v>21119000</v>
      </c>
      <c r="E429" s="13">
        <f>MROUND('Budget Template'!E457,1000)</f>
        <v>0</v>
      </c>
      <c r="F429" s="13">
        <f>MROUND('Budget Template'!F457,1000)</f>
        <v>0</v>
      </c>
      <c r="G429" s="17">
        <f t="shared" si="38"/>
        <v>21119000</v>
      </c>
    </row>
    <row r="430" spans="1:9" x14ac:dyDescent="0.25">
      <c r="B430" t="s">
        <v>30</v>
      </c>
      <c r="C430" s="13">
        <f>MROUND('Budget Template'!C458,1000)</f>
        <v>0</v>
      </c>
      <c r="D430" s="13">
        <f>MROUND('Budget Template'!D458,1000)</f>
        <v>0</v>
      </c>
      <c r="E430" s="13">
        <f>MROUND('Budget Template'!E458,1000)</f>
        <v>0</v>
      </c>
      <c r="F430" s="13">
        <f>MROUND('Budget Template'!F458,1000)</f>
        <v>0</v>
      </c>
      <c r="G430" s="17">
        <f t="shared" si="38"/>
        <v>0</v>
      </c>
    </row>
    <row r="431" spans="1:9" x14ac:dyDescent="0.25">
      <c r="B431" t="s">
        <v>5</v>
      </c>
      <c r="C431" s="13">
        <f>MROUND('Budget Template'!C459,1000)</f>
        <v>0</v>
      </c>
      <c r="D431" s="13">
        <f>MROUND('Budget Template'!D459,1000)</f>
        <v>0</v>
      </c>
      <c r="E431" s="13">
        <f>MROUND('Budget Template'!E459,1000)</f>
        <v>0</v>
      </c>
      <c r="F431" s="13">
        <f>MROUND('Budget Template'!F459,1000)</f>
        <v>0</v>
      </c>
      <c r="G431" s="17">
        <f t="shared" si="38"/>
        <v>0</v>
      </c>
    </row>
    <row r="432" spans="1:9" x14ac:dyDescent="0.25">
      <c r="B432" t="s">
        <v>6</v>
      </c>
      <c r="C432" s="13">
        <f>MROUND('Budget Template'!C460,1000)</f>
        <v>0</v>
      </c>
      <c r="D432" s="13">
        <f>MROUND('Budget Template'!D460,1000)</f>
        <v>0</v>
      </c>
      <c r="E432" s="13">
        <f>MROUND('Budget Template'!E460,1000)</f>
        <v>0</v>
      </c>
      <c r="F432" s="13">
        <f>MROUND('Budget Template'!F460,1000)</f>
        <v>0</v>
      </c>
      <c r="G432" s="17">
        <f t="shared" si="38"/>
        <v>0</v>
      </c>
    </row>
    <row r="433" spans="1:9" x14ac:dyDescent="0.25">
      <c r="B433" s="2" t="s">
        <v>7</v>
      </c>
      <c r="C433" s="13">
        <f>MROUND('Budget Template'!C461,1000)</f>
        <v>0</v>
      </c>
      <c r="D433" s="13">
        <f>MROUND('Budget Template'!D461,1000)</f>
        <v>0</v>
      </c>
      <c r="E433" s="13">
        <f>MROUND('Budget Template'!E461,1000)</f>
        <v>0</v>
      </c>
      <c r="F433" s="13">
        <f>MROUND('Budget Template'!F461,1000)</f>
        <v>0</v>
      </c>
      <c r="G433" s="17">
        <f t="shared" si="38"/>
        <v>0</v>
      </c>
    </row>
    <row r="434" spans="1:9" x14ac:dyDescent="0.25">
      <c r="A434" s="58" t="s">
        <v>8</v>
      </c>
      <c r="B434" s="59"/>
      <c r="C434" s="66">
        <f>SUM(C428:C433)</f>
        <v>0</v>
      </c>
      <c r="D434" s="66">
        <f>SUM(D428:D433)</f>
        <v>21119000</v>
      </c>
      <c r="E434" s="66">
        <f>SUM(E428:E433)</f>
        <v>0</v>
      </c>
      <c r="F434" s="66">
        <f>SUM(F428:F433)</f>
        <v>0</v>
      </c>
      <c r="G434" s="61">
        <f>SUM(G428:G433)</f>
        <v>21119000</v>
      </c>
    </row>
    <row r="435" spans="1:9" x14ac:dyDescent="0.25">
      <c r="C435" s="1"/>
      <c r="D435" s="1"/>
      <c r="E435" s="1"/>
      <c r="F435" s="1"/>
      <c r="G435" s="17"/>
    </row>
    <row r="436" spans="1:9" x14ac:dyDescent="0.25">
      <c r="A436" s="6" t="s">
        <v>9</v>
      </c>
      <c r="B436" t="s">
        <v>10</v>
      </c>
      <c r="C436" s="13">
        <f>MROUND('Budget Template'!C464,1000)</f>
        <v>0</v>
      </c>
      <c r="D436" s="13">
        <f>MROUND('Budget Template'!D464,1000)</f>
        <v>819000</v>
      </c>
      <c r="E436" s="13">
        <f>MROUND('Budget Template'!E464,1000)</f>
        <v>0</v>
      </c>
      <c r="F436" s="13">
        <f>MROUND('Budget Template'!F464,1000)</f>
        <v>0</v>
      </c>
      <c r="G436" s="17">
        <f>SUM(C436:F436)</f>
        <v>819000</v>
      </c>
    </row>
    <row r="437" spans="1:9" x14ac:dyDescent="0.25">
      <c r="B437" t="s">
        <v>11</v>
      </c>
      <c r="C437" s="13">
        <f>MROUND('Budget Template'!C465,1000)</f>
        <v>0</v>
      </c>
      <c r="D437" s="13">
        <f>MROUND('Budget Template'!D465,1000)</f>
        <v>231000</v>
      </c>
      <c r="E437" s="13">
        <f>MROUND('Budget Template'!E465,1000)</f>
        <v>0</v>
      </c>
      <c r="F437" s="13">
        <f>MROUND('Budget Template'!F465,1000)</f>
        <v>0</v>
      </c>
      <c r="G437" s="17">
        <f t="shared" ref="G437:G442" si="39">SUM(C437:F437)</f>
        <v>231000</v>
      </c>
    </row>
    <row r="438" spans="1:9" x14ac:dyDescent="0.25">
      <c r="B438" t="s">
        <v>92</v>
      </c>
      <c r="C438" s="13">
        <f>MROUND('Budget Template'!C466,1000)</f>
        <v>0</v>
      </c>
      <c r="D438" s="13">
        <f>MROUND('Budget Template'!D466,1000)</f>
        <v>18416000</v>
      </c>
      <c r="E438" s="13">
        <f>MROUND('Budget Template'!E466,1000)</f>
        <v>0</v>
      </c>
      <c r="F438" s="13">
        <f>MROUND('Budget Template'!F466,1000)</f>
        <v>0</v>
      </c>
      <c r="G438" s="17">
        <f t="shared" si="39"/>
        <v>18416000</v>
      </c>
    </row>
    <row r="439" spans="1:9" x14ac:dyDescent="0.25">
      <c r="B439" t="s">
        <v>13</v>
      </c>
      <c r="C439" s="13">
        <f>MROUND('Budget Template'!C467,1000)</f>
        <v>0</v>
      </c>
      <c r="D439" s="13">
        <f>MROUND('Budget Template'!D467,1000)</f>
        <v>0</v>
      </c>
      <c r="E439" s="13">
        <f>MROUND('Budget Template'!E467,1000)</f>
        <v>0</v>
      </c>
      <c r="F439" s="13">
        <f>MROUND('Budget Template'!F467,1000)</f>
        <v>0</v>
      </c>
      <c r="G439" s="17">
        <f t="shared" si="39"/>
        <v>0</v>
      </c>
    </row>
    <row r="440" spans="1:9" x14ac:dyDescent="0.25">
      <c r="B440" t="s">
        <v>29</v>
      </c>
      <c r="C440" s="13">
        <f>MROUND('Budget Template'!C468,1000)</f>
        <v>0</v>
      </c>
      <c r="D440" s="13">
        <f>MROUND('Budget Template'!D468,1000)</f>
        <v>0</v>
      </c>
      <c r="E440" s="13">
        <f>MROUND('Budget Template'!E468,1000)</f>
        <v>0</v>
      </c>
      <c r="F440" s="13">
        <f>MROUND('Budget Template'!F468,1000)</f>
        <v>0</v>
      </c>
      <c r="G440" s="17">
        <f t="shared" si="39"/>
        <v>0</v>
      </c>
    </row>
    <row r="441" spans="1:9" x14ac:dyDescent="0.25">
      <c r="B441" t="s">
        <v>12</v>
      </c>
      <c r="C441" s="13">
        <f>MROUND('Budget Template'!C469,1000)</f>
        <v>0</v>
      </c>
      <c r="D441" s="13">
        <f>MROUND('Budget Template'!D469,1000)</f>
        <v>150000</v>
      </c>
      <c r="E441" s="13">
        <f>MROUND('Budget Template'!E469,1000)</f>
        <v>0</v>
      </c>
      <c r="F441" s="13">
        <f>MROUND('Budget Template'!F469,1000)</f>
        <v>0</v>
      </c>
      <c r="G441" s="17">
        <f t="shared" si="39"/>
        <v>150000</v>
      </c>
    </row>
    <row r="442" spans="1:9" x14ac:dyDescent="0.25">
      <c r="B442" t="s">
        <v>14</v>
      </c>
      <c r="C442" s="13">
        <f>MROUND('Budget Template'!C470,1000)</f>
        <v>0</v>
      </c>
      <c r="D442" s="13">
        <f>MROUND('Budget Template'!D470,1000)</f>
        <v>3000</v>
      </c>
      <c r="E442" s="13">
        <f>MROUND('Budget Template'!E470,1000)</f>
        <v>0</v>
      </c>
      <c r="F442" s="13">
        <f>MROUND('Budget Template'!F470,1000)</f>
        <v>0</v>
      </c>
      <c r="G442" s="17">
        <f t="shared" si="39"/>
        <v>3000</v>
      </c>
    </row>
    <row r="443" spans="1:9" x14ac:dyDescent="0.25">
      <c r="A443" s="58" t="s">
        <v>15</v>
      </c>
      <c r="B443" s="59"/>
      <c r="C443" s="66">
        <f>SUM(C436:C442)</f>
        <v>0</v>
      </c>
      <c r="D443" s="66">
        <f>SUM(D436:D442)</f>
        <v>19619000</v>
      </c>
      <c r="E443" s="66">
        <f>SUM(E436:E442)</f>
        <v>0</v>
      </c>
      <c r="F443" s="66">
        <f>SUM(F436:F442)</f>
        <v>0</v>
      </c>
      <c r="G443" s="61">
        <f>SUM(G436:G442)</f>
        <v>19619000</v>
      </c>
    </row>
    <row r="444" spans="1:9" x14ac:dyDescent="0.25">
      <c r="C444" s="1"/>
      <c r="D444" s="1"/>
      <c r="E444" s="1"/>
      <c r="F444" s="1"/>
      <c r="G444" s="17"/>
    </row>
    <row r="445" spans="1:9" x14ac:dyDescent="0.25">
      <c r="A445" s="58" t="s">
        <v>36</v>
      </c>
      <c r="B445" s="59"/>
      <c r="C445" s="66">
        <f>ROUND('Budget Template'!C476/1000,0)*1000</f>
        <v>0</v>
      </c>
      <c r="D445" s="66">
        <f>ROUND('Budget Template'!D476/1000,0)*1000</f>
        <v>-1500000</v>
      </c>
      <c r="E445" s="66">
        <f>ROUND('Budget Template'!E476/1000,0)*1000</f>
        <v>0</v>
      </c>
      <c r="F445" s="66">
        <f>ROUND('Budget Template'!F476/1000,0)*1000</f>
        <v>0</v>
      </c>
      <c r="G445" s="61">
        <f>SUM(C445:F445)</f>
        <v>-1500000</v>
      </c>
    </row>
    <row r="447" spans="1:9" ht="15.75" thickBot="1" x14ac:dyDescent="0.3">
      <c r="A447" s="8" t="s">
        <v>66</v>
      </c>
      <c r="B447" s="3"/>
      <c r="C447" s="95"/>
      <c r="D447" s="69">
        <f>D434-D443+D445</f>
        <v>0</v>
      </c>
      <c r="E447" s="69">
        <f>E434-E443+E445</f>
        <v>0</v>
      </c>
      <c r="F447" s="69">
        <f>F434-F443+F445</f>
        <v>0</v>
      </c>
      <c r="G447" s="18">
        <f>SUM(C447:F447)</f>
        <v>0</v>
      </c>
      <c r="I447" s="14"/>
    </row>
    <row r="448" spans="1:9" ht="15.75" thickTop="1" x14ac:dyDescent="0.25"/>
    <row r="449" spans="1:7" x14ac:dyDescent="0.25">
      <c r="A449" s="58" t="s">
        <v>38</v>
      </c>
      <c r="B449" s="59"/>
      <c r="C449" s="96"/>
      <c r="D449" s="66">
        <f>D426+D434-D443+D445</f>
        <v>4359000</v>
      </c>
      <c r="E449" s="66">
        <f>E426+E434-E443+E445</f>
        <v>0</v>
      </c>
      <c r="F449" s="66">
        <f>F426+F434-F443+F445</f>
        <v>0</v>
      </c>
      <c r="G449" s="61">
        <f>G426+G434-G443+G445</f>
        <v>4359000</v>
      </c>
    </row>
    <row r="451" spans="1:7" ht="30" x14ac:dyDescent="0.25">
      <c r="A451" s="9" t="s">
        <v>41</v>
      </c>
      <c r="B451" s="10"/>
      <c r="C451" s="11" t="s">
        <v>0</v>
      </c>
      <c r="D451" s="11" t="s">
        <v>32</v>
      </c>
      <c r="E451" s="11" t="s">
        <v>86</v>
      </c>
      <c r="F451" s="11" t="s">
        <v>28</v>
      </c>
      <c r="G451" s="21" t="s">
        <v>16</v>
      </c>
    </row>
    <row r="452" spans="1:7" x14ac:dyDescent="0.25">
      <c r="A452" s="58" t="s">
        <v>37</v>
      </c>
      <c r="B452" s="59"/>
      <c r="C452" s="66">
        <f>MROUND('Budget Template'!C483,1000)</f>
        <v>0</v>
      </c>
      <c r="D452" s="66">
        <f>MROUND('Budget Template'!D483,1000)</f>
        <v>8966000</v>
      </c>
      <c r="E452" s="66">
        <f>MROUND('Budget Template'!E483,1000)</f>
        <v>0</v>
      </c>
      <c r="F452" s="66">
        <f>MROUND('Budget Template'!F483,1000)</f>
        <v>0</v>
      </c>
      <c r="G452" s="61">
        <f>SUM(C452:F452)</f>
        <v>8966000</v>
      </c>
    </row>
    <row r="453" spans="1:7" x14ac:dyDescent="0.25">
      <c r="A453" s="29"/>
      <c r="C453" s="12"/>
      <c r="D453" s="12"/>
      <c r="E453" s="12"/>
      <c r="F453" s="12"/>
      <c r="G453" s="57"/>
    </row>
    <row r="454" spans="1:7" x14ac:dyDescent="0.25">
      <c r="A454" s="6" t="s">
        <v>1</v>
      </c>
      <c r="B454" t="s">
        <v>33</v>
      </c>
      <c r="C454" s="13">
        <f>MROUND('Budget Template'!C485,1000)</f>
        <v>0</v>
      </c>
      <c r="D454" s="13">
        <f>MROUND('Budget Template'!D485,1000)</f>
        <v>0</v>
      </c>
      <c r="E454" s="13">
        <f>MROUND('Budget Template'!E485,1000)</f>
        <v>0</v>
      </c>
      <c r="F454" s="13">
        <f>MROUND('Budget Template'!F485,1000)</f>
        <v>0</v>
      </c>
      <c r="G454" s="17">
        <f t="shared" ref="G454:G459" si="40">SUM(C454:F454)</f>
        <v>0</v>
      </c>
    </row>
    <row r="455" spans="1:7" x14ac:dyDescent="0.25">
      <c r="B455" t="s">
        <v>4</v>
      </c>
      <c r="C455" s="13">
        <f>MROUND('Budget Template'!C486,1000)</f>
        <v>0</v>
      </c>
      <c r="D455" s="13">
        <f>MROUND('Budget Template'!D486,1000)</f>
        <v>13129000</v>
      </c>
      <c r="E455" s="13">
        <f>MROUND('Budget Template'!E486,1000)</f>
        <v>0</v>
      </c>
      <c r="F455" s="13">
        <f>MROUND('Budget Template'!F486,1000)</f>
        <v>0</v>
      </c>
      <c r="G455" s="17">
        <f t="shared" si="40"/>
        <v>13129000</v>
      </c>
    </row>
    <row r="456" spans="1:7" x14ac:dyDescent="0.25">
      <c r="B456" t="s">
        <v>30</v>
      </c>
      <c r="C456" s="13">
        <f>MROUND('Budget Template'!C487,1000)</f>
        <v>0</v>
      </c>
      <c r="D456" s="13">
        <f>MROUND('Budget Template'!D487,1000)</f>
        <v>0</v>
      </c>
      <c r="E456" s="13">
        <f>MROUND('Budget Template'!E487,1000)</f>
        <v>0</v>
      </c>
      <c r="F456" s="13">
        <f>MROUND('Budget Template'!F487,1000)</f>
        <v>0</v>
      </c>
      <c r="G456" s="17">
        <f t="shared" si="40"/>
        <v>0</v>
      </c>
    </row>
    <row r="457" spans="1:7" x14ac:dyDescent="0.25">
      <c r="B457" t="s">
        <v>5</v>
      </c>
      <c r="C457" s="13">
        <f>MROUND('Budget Template'!C488,1000)</f>
        <v>0</v>
      </c>
      <c r="D457" s="13">
        <f>MROUND('Budget Template'!D488,1000)</f>
        <v>0</v>
      </c>
      <c r="E457" s="13">
        <f>MROUND('Budget Template'!E488,1000)</f>
        <v>0</v>
      </c>
      <c r="F457" s="13">
        <f>MROUND('Budget Template'!F488,1000)</f>
        <v>0</v>
      </c>
      <c r="G457" s="17">
        <f t="shared" si="40"/>
        <v>0</v>
      </c>
    </row>
    <row r="458" spans="1:7" x14ac:dyDescent="0.25">
      <c r="B458" t="s">
        <v>6</v>
      </c>
      <c r="C458" s="13">
        <f>MROUND('Budget Template'!C489,1000)</f>
        <v>0</v>
      </c>
      <c r="D458" s="13">
        <f>MROUND('Budget Template'!D489,1000)</f>
        <v>0</v>
      </c>
      <c r="E458" s="13">
        <f>MROUND('Budget Template'!E489,1000)</f>
        <v>0</v>
      </c>
      <c r="F458" s="13">
        <f>MROUND('Budget Template'!F489,1000)</f>
        <v>0</v>
      </c>
      <c r="G458" s="17">
        <f t="shared" si="40"/>
        <v>0</v>
      </c>
    </row>
    <row r="459" spans="1:7" x14ac:dyDescent="0.25">
      <c r="B459" s="2" t="s">
        <v>7</v>
      </c>
      <c r="C459" s="13">
        <f>MROUND('Budget Template'!C490,1000)</f>
        <v>0</v>
      </c>
      <c r="D459" s="13">
        <f>MROUND('Budget Template'!D490,1000)</f>
        <v>0</v>
      </c>
      <c r="E459" s="13">
        <f>MROUND('Budget Template'!E490,1000)</f>
        <v>0</v>
      </c>
      <c r="F459" s="13">
        <f>MROUND('Budget Template'!F490,1000)</f>
        <v>0</v>
      </c>
      <c r="G459" s="17">
        <f t="shared" si="40"/>
        <v>0</v>
      </c>
    </row>
    <row r="460" spans="1:7" x14ac:dyDescent="0.25">
      <c r="A460" s="58" t="s">
        <v>8</v>
      </c>
      <c r="B460" s="59"/>
      <c r="C460" s="66">
        <f>SUM(C454:C459)</f>
        <v>0</v>
      </c>
      <c r="D460" s="66">
        <f>SUM(D454:D459)</f>
        <v>13129000</v>
      </c>
      <c r="E460" s="66">
        <f>SUM(E454:E459)</f>
        <v>0</v>
      </c>
      <c r="F460" s="66">
        <f>SUM(F454:F459)</f>
        <v>0</v>
      </c>
      <c r="G460" s="61">
        <f>SUM(G454:G459)</f>
        <v>13129000</v>
      </c>
    </row>
    <row r="461" spans="1:7" x14ac:dyDescent="0.25">
      <c r="C461" s="1"/>
      <c r="D461" s="1"/>
      <c r="E461" s="1"/>
      <c r="F461" s="1"/>
      <c r="G461" s="17"/>
    </row>
    <row r="462" spans="1:7" x14ac:dyDescent="0.25">
      <c r="A462" s="6" t="s">
        <v>9</v>
      </c>
      <c r="B462" t="s">
        <v>10</v>
      </c>
      <c r="C462" s="13">
        <f>MROUND('Budget Template'!C493,1000)</f>
        <v>0</v>
      </c>
      <c r="D462" s="13">
        <f>MROUND('Budget Template'!D493,1000)</f>
        <v>4156000</v>
      </c>
      <c r="E462" s="13">
        <f>MROUND('Budget Template'!E493,1000)</f>
        <v>0</v>
      </c>
      <c r="F462" s="13">
        <f>MROUND('Budget Template'!F493,1000)</f>
        <v>0</v>
      </c>
      <c r="G462" s="17">
        <f>SUM(C462:F462)</f>
        <v>4156000</v>
      </c>
    </row>
    <row r="463" spans="1:7" x14ac:dyDescent="0.25">
      <c r="B463" t="s">
        <v>11</v>
      </c>
      <c r="C463" s="13">
        <f>MROUND('Budget Template'!C494,1000)</f>
        <v>0</v>
      </c>
      <c r="D463" s="13">
        <f>MROUND('Budget Template'!D494,1000)</f>
        <v>1622000</v>
      </c>
      <c r="E463" s="13">
        <f>MROUND('Budget Template'!E494,1000)</f>
        <v>0</v>
      </c>
      <c r="F463" s="13">
        <f>MROUND('Budget Template'!F494,1000)</f>
        <v>0</v>
      </c>
      <c r="G463" s="17">
        <f t="shared" ref="G463:G468" si="41">SUM(C463:F463)</f>
        <v>1622000</v>
      </c>
    </row>
    <row r="464" spans="1:7" x14ac:dyDescent="0.25">
      <c r="B464" t="s">
        <v>92</v>
      </c>
      <c r="C464" s="13">
        <f>MROUND('Budget Template'!C495,1000)</f>
        <v>0</v>
      </c>
      <c r="D464" s="13">
        <f>MROUND('Budget Template'!D495,1000)</f>
        <v>2813000</v>
      </c>
      <c r="E464" s="13">
        <f>MROUND('Budget Template'!E495,1000)</f>
        <v>0</v>
      </c>
      <c r="F464" s="13">
        <f>MROUND('Budget Template'!F495,1000)</f>
        <v>0</v>
      </c>
      <c r="G464" s="17">
        <f t="shared" si="41"/>
        <v>2813000</v>
      </c>
    </row>
    <row r="465" spans="1:9" x14ac:dyDescent="0.25">
      <c r="B465" t="s">
        <v>13</v>
      </c>
      <c r="C465" s="13">
        <f>MROUND('Budget Template'!C496,1000)</f>
        <v>0</v>
      </c>
      <c r="D465" s="13">
        <f>MROUND('Budget Template'!D496,1000)</f>
        <v>0</v>
      </c>
      <c r="E465" s="13">
        <f>MROUND('Budget Template'!E496,1000)</f>
        <v>0</v>
      </c>
      <c r="F465" s="13">
        <f>MROUND('Budget Template'!F496,1000)</f>
        <v>0</v>
      </c>
      <c r="G465" s="17">
        <f t="shared" si="41"/>
        <v>0</v>
      </c>
    </row>
    <row r="466" spans="1:9" x14ac:dyDescent="0.25">
      <c r="B466" t="s">
        <v>29</v>
      </c>
      <c r="C466" s="13">
        <f>MROUND('Budget Template'!C497,1000)</f>
        <v>0</v>
      </c>
      <c r="D466" s="13">
        <f>MROUND('Budget Template'!D497,1000)</f>
        <v>4008000</v>
      </c>
      <c r="E466" s="13">
        <f>MROUND('Budget Template'!E497,1000)</f>
        <v>0</v>
      </c>
      <c r="F466" s="13">
        <f>MROUND('Budget Template'!F497,1000)</f>
        <v>0</v>
      </c>
      <c r="G466" s="17">
        <f t="shared" si="41"/>
        <v>4008000</v>
      </c>
    </row>
    <row r="467" spans="1:9" x14ac:dyDescent="0.25">
      <c r="B467" t="s">
        <v>12</v>
      </c>
      <c r="C467" s="13">
        <f>MROUND('Budget Template'!C498,1000)</f>
        <v>0</v>
      </c>
      <c r="D467" s="13">
        <f>MROUND('Budget Template'!D498,1000)</f>
        <v>421000</v>
      </c>
      <c r="E467" s="13">
        <f>MROUND('Budget Template'!E498,1000)</f>
        <v>0</v>
      </c>
      <c r="F467" s="13">
        <f>MROUND('Budget Template'!F498,1000)</f>
        <v>0</v>
      </c>
      <c r="G467" s="17">
        <f t="shared" si="41"/>
        <v>421000</v>
      </c>
    </row>
    <row r="468" spans="1:9" x14ac:dyDescent="0.25">
      <c r="B468" t="s">
        <v>14</v>
      </c>
      <c r="C468" s="13">
        <f>MROUND('Budget Template'!C499,1000)</f>
        <v>0</v>
      </c>
      <c r="D468" s="13">
        <f>MROUND('Budget Template'!D499,1000)</f>
        <v>0</v>
      </c>
      <c r="E468" s="13">
        <f>MROUND('Budget Template'!E499,1000)</f>
        <v>0</v>
      </c>
      <c r="F468" s="13">
        <f>MROUND('Budget Template'!F499,1000)</f>
        <v>0</v>
      </c>
      <c r="G468" s="17">
        <f t="shared" si="41"/>
        <v>0</v>
      </c>
    </row>
    <row r="469" spans="1:9" x14ac:dyDescent="0.25">
      <c r="A469" s="58" t="s">
        <v>15</v>
      </c>
      <c r="B469" s="59"/>
      <c r="C469" s="66">
        <f>SUM(C462:C468)</f>
        <v>0</v>
      </c>
      <c r="D469" s="66">
        <f>SUM(D462:D468)</f>
        <v>13020000</v>
      </c>
      <c r="E469" s="66">
        <f>SUM(E462:E468)</f>
        <v>0</v>
      </c>
      <c r="F469" s="66">
        <f>SUM(F462:F468)</f>
        <v>0</v>
      </c>
      <c r="G469" s="61">
        <f>SUM(G462:G468)</f>
        <v>13020000</v>
      </c>
    </row>
    <row r="470" spans="1:9" x14ac:dyDescent="0.25">
      <c r="C470" s="1"/>
      <c r="D470" s="1"/>
      <c r="E470" s="1"/>
      <c r="F470" s="1"/>
      <c r="G470" s="17"/>
    </row>
    <row r="471" spans="1:9" x14ac:dyDescent="0.25">
      <c r="A471" s="58" t="s">
        <v>36</v>
      </c>
      <c r="B471" s="59"/>
      <c r="C471" s="66">
        <f>ROUND('Budget Template'!C505/1000,0)*1000</f>
        <v>0</v>
      </c>
      <c r="D471" s="66">
        <f>ROUND('Budget Template'!D505/1000,0)*1000</f>
        <v>-1109000</v>
      </c>
      <c r="E471" s="66">
        <f>ROUND('Budget Template'!E505/1000,0)*1000</f>
        <v>0</v>
      </c>
      <c r="F471" s="66">
        <f>ROUND('Budget Template'!F505/1000,0)*1000</f>
        <v>0</v>
      </c>
      <c r="G471" s="61">
        <f>SUM(C471:F471)</f>
        <v>-1109000</v>
      </c>
    </row>
    <row r="473" spans="1:9" ht="15.75" thickBot="1" x14ac:dyDescent="0.3">
      <c r="A473" s="8" t="s">
        <v>66</v>
      </c>
      <c r="B473" s="3"/>
      <c r="C473" s="95"/>
      <c r="D473" s="69">
        <f>D460-D469+D471</f>
        <v>-1000000</v>
      </c>
      <c r="E473" s="69">
        <f>E460-E469+E471</f>
        <v>0</v>
      </c>
      <c r="F473" s="69">
        <f>F460-F469+F471</f>
        <v>0</v>
      </c>
      <c r="G473" s="18">
        <f>SUM(C473:F473)</f>
        <v>-1000000</v>
      </c>
      <c r="I473" s="14"/>
    </row>
    <row r="474" spans="1:9" ht="15.75" thickTop="1" x14ac:dyDescent="0.25"/>
    <row r="475" spans="1:9" x14ac:dyDescent="0.25">
      <c r="A475" s="58" t="s">
        <v>38</v>
      </c>
      <c r="B475" s="59"/>
      <c r="C475" s="96"/>
      <c r="D475" s="66">
        <f>D452+D460-D469+D471</f>
        <v>7966000</v>
      </c>
      <c r="E475" s="66">
        <f>E452+E460-E469+E471</f>
        <v>0</v>
      </c>
      <c r="F475" s="66">
        <f>F452+F460-F469+F471</f>
        <v>0</v>
      </c>
      <c r="G475" s="61">
        <f>G452+G460-G469+G471</f>
        <v>7966000</v>
      </c>
    </row>
    <row r="477" spans="1:9" ht="30" x14ac:dyDescent="0.25">
      <c r="A477" s="9" t="s">
        <v>103</v>
      </c>
      <c r="B477" s="10"/>
      <c r="C477" s="11" t="s">
        <v>0</v>
      </c>
      <c r="D477" s="11" t="s">
        <v>32</v>
      </c>
      <c r="E477" s="11" t="s">
        <v>86</v>
      </c>
      <c r="F477" s="11" t="s">
        <v>28</v>
      </c>
      <c r="G477" s="21" t="s">
        <v>16</v>
      </c>
    </row>
    <row r="478" spans="1:9" x14ac:dyDescent="0.25">
      <c r="A478" s="58" t="s">
        <v>37</v>
      </c>
      <c r="B478" s="59"/>
      <c r="C478" s="66">
        <f>MROUND('Budget Template'!C512,1000)</f>
        <v>0</v>
      </c>
      <c r="D478" s="66">
        <f>MROUND('Budget Template'!D512,1000)</f>
        <v>1657000</v>
      </c>
      <c r="E478" s="66">
        <f>MROUND('Budget Template'!E512,1000)</f>
        <v>0</v>
      </c>
      <c r="F478" s="66">
        <f>MROUND('Budget Template'!F512,1000)</f>
        <v>0</v>
      </c>
      <c r="G478" s="61">
        <f>SUM(C478:F478)</f>
        <v>1657000</v>
      </c>
    </row>
    <row r="479" spans="1:9" x14ac:dyDescent="0.25">
      <c r="A479" s="29"/>
      <c r="C479" s="12"/>
      <c r="D479" s="12"/>
      <c r="E479" s="12"/>
      <c r="F479" s="12"/>
      <c r="G479" s="57"/>
    </row>
    <row r="480" spans="1:9" x14ac:dyDescent="0.25">
      <c r="A480" s="6" t="s">
        <v>1</v>
      </c>
      <c r="B480" t="s">
        <v>33</v>
      </c>
      <c r="C480" s="13">
        <f>MROUND('Budget Template'!C514,1000)</f>
        <v>0</v>
      </c>
      <c r="D480" s="13">
        <f>MROUND('Budget Template'!D514,1000)</f>
        <v>636000</v>
      </c>
      <c r="E480" s="13">
        <f>MROUND('Budget Template'!E514,1000)</f>
        <v>0</v>
      </c>
      <c r="F480" s="13">
        <f>MROUND('Budget Template'!F514,1000)</f>
        <v>0</v>
      </c>
      <c r="G480" s="17">
        <f t="shared" ref="G480:G485" si="42">SUM(C480:F480)</f>
        <v>636000</v>
      </c>
    </row>
    <row r="481" spans="1:7" x14ac:dyDescent="0.25">
      <c r="B481" t="s">
        <v>4</v>
      </c>
      <c r="C481" s="13">
        <f>MROUND('Budget Template'!C515,1000)</f>
        <v>0</v>
      </c>
      <c r="D481" s="13">
        <f>MROUND('Budget Template'!D515,1000)</f>
        <v>1488000</v>
      </c>
      <c r="E481" s="13">
        <f>MROUND('Budget Template'!E515,1000)</f>
        <v>0</v>
      </c>
      <c r="F481" s="13">
        <f>MROUND('Budget Template'!F515,1000)</f>
        <v>0</v>
      </c>
      <c r="G481" s="17">
        <f t="shared" si="42"/>
        <v>1488000</v>
      </c>
    </row>
    <row r="482" spans="1:7" x14ac:dyDescent="0.25">
      <c r="B482" t="s">
        <v>30</v>
      </c>
      <c r="C482" s="13">
        <f>MROUND('Budget Template'!C516,1000)</f>
        <v>0</v>
      </c>
      <c r="D482" s="13">
        <f>MROUND('Budget Template'!D516,1000)</f>
        <v>0</v>
      </c>
      <c r="E482" s="13">
        <f>MROUND('Budget Template'!E516,1000)</f>
        <v>0</v>
      </c>
      <c r="F482" s="13">
        <f>MROUND('Budget Template'!F516,1000)</f>
        <v>0</v>
      </c>
      <c r="G482" s="17">
        <f t="shared" si="42"/>
        <v>0</v>
      </c>
    </row>
    <row r="483" spans="1:7" x14ac:dyDescent="0.25">
      <c r="B483" t="s">
        <v>5</v>
      </c>
      <c r="C483" s="13">
        <f>MROUND('Budget Template'!C517,1000)</f>
        <v>0</v>
      </c>
      <c r="D483" s="13">
        <f>MROUND('Budget Template'!D517,1000)</f>
        <v>0</v>
      </c>
      <c r="E483" s="13">
        <f>MROUND('Budget Template'!E517,1000)</f>
        <v>0</v>
      </c>
      <c r="F483" s="13">
        <f>MROUND('Budget Template'!F517,1000)</f>
        <v>0</v>
      </c>
      <c r="G483" s="17">
        <f t="shared" si="42"/>
        <v>0</v>
      </c>
    </row>
    <row r="484" spans="1:7" x14ac:dyDescent="0.25">
      <c r="B484" t="s">
        <v>6</v>
      </c>
      <c r="C484" s="13">
        <f>MROUND('Budget Template'!C518,1000)</f>
        <v>0</v>
      </c>
      <c r="D484" s="13">
        <f>MROUND('Budget Template'!D518,1000)</f>
        <v>0</v>
      </c>
      <c r="E484" s="13">
        <f>MROUND('Budget Template'!E518,1000)</f>
        <v>0</v>
      </c>
      <c r="F484" s="13">
        <f>MROUND('Budget Template'!F518,1000)</f>
        <v>0</v>
      </c>
      <c r="G484" s="17">
        <f t="shared" si="42"/>
        <v>0</v>
      </c>
    </row>
    <row r="485" spans="1:7" x14ac:dyDescent="0.25">
      <c r="B485" s="2" t="s">
        <v>7</v>
      </c>
      <c r="C485" s="13">
        <f>MROUND('Budget Template'!C519,1000)</f>
        <v>0</v>
      </c>
      <c r="D485" s="13">
        <f>MROUND('Budget Template'!D519,1000)</f>
        <v>280000</v>
      </c>
      <c r="E485" s="13">
        <f>MROUND('Budget Template'!E519,1000)</f>
        <v>0</v>
      </c>
      <c r="F485" s="13">
        <f>MROUND('Budget Template'!F519,1000)</f>
        <v>0</v>
      </c>
      <c r="G485" s="17">
        <f t="shared" si="42"/>
        <v>280000</v>
      </c>
    </row>
    <row r="486" spans="1:7" x14ac:dyDescent="0.25">
      <c r="A486" s="58" t="s">
        <v>8</v>
      </c>
      <c r="B486" s="59"/>
      <c r="C486" s="66">
        <f>SUM(C480:C485)</f>
        <v>0</v>
      </c>
      <c r="D486" s="66">
        <f>SUM(D480:D485)</f>
        <v>2404000</v>
      </c>
      <c r="E486" s="66">
        <f>SUM(E480:E485)</f>
        <v>0</v>
      </c>
      <c r="F486" s="66">
        <f>SUM(F480:F485)</f>
        <v>0</v>
      </c>
      <c r="G486" s="61">
        <f>SUM(G480:G485)</f>
        <v>2404000</v>
      </c>
    </row>
    <row r="487" spans="1:7" x14ac:dyDescent="0.25">
      <c r="C487" s="1"/>
      <c r="D487" s="1"/>
      <c r="E487" s="1"/>
      <c r="F487" s="1"/>
      <c r="G487" s="17"/>
    </row>
    <row r="488" spans="1:7" x14ac:dyDescent="0.25">
      <c r="A488" s="6" t="s">
        <v>9</v>
      </c>
      <c r="B488" t="s">
        <v>10</v>
      </c>
      <c r="C488" s="13">
        <f>MROUND('Budget Template'!C522,1000)</f>
        <v>0</v>
      </c>
      <c r="D488" s="13">
        <f>MROUND('Budget Template'!D522,1000)</f>
        <v>552000</v>
      </c>
      <c r="E488" s="13">
        <f>MROUND('Budget Template'!E522,1000)</f>
        <v>0</v>
      </c>
      <c r="F488" s="13">
        <f>MROUND('Budget Template'!F522,1000)</f>
        <v>0</v>
      </c>
      <c r="G488" s="17">
        <f>SUM(C488:F488)</f>
        <v>552000</v>
      </c>
    </row>
    <row r="489" spans="1:7" x14ac:dyDescent="0.25">
      <c r="B489" t="s">
        <v>11</v>
      </c>
      <c r="C489" s="13">
        <f>MROUND('Budget Template'!C523,1000)</f>
        <v>0</v>
      </c>
      <c r="D489" s="13">
        <f>MROUND('Budget Template'!D523,1000)</f>
        <v>180000</v>
      </c>
      <c r="E489" s="13">
        <f>MROUND('Budget Template'!E523,1000)</f>
        <v>0</v>
      </c>
      <c r="F489" s="13">
        <f>MROUND('Budget Template'!F523,1000)</f>
        <v>0</v>
      </c>
      <c r="G489" s="17">
        <f t="shared" ref="G489:G494" si="43">SUM(C489:F489)</f>
        <v>180000</v>
      </c>
    </row>
    <row r="490" spans="1:7" x14ac:dyDescent="0.25">
      <c r="B490" t="s">
        <v>92</v>
      </c>
      <c r="C490" s="13">
        <f>MROUND('Budget Template'!C524,1000)</f>
        <v>0</v>
      </c>
      <c r="D490" s="13">
        <f>MROUND('Budget Template'!D524,1000)</f>
        <v>539000</v>
      </c>
      <c r="E490" s="13">
        <f>MROUND('Budget Template'!E524,1000)</f>
        <v>0</v>
      </c>
      <c r="F490" s="13">
        <f>MROUND('Budget Template'!F524,1000)</f>
        <v>0</v>
      </c>
      <c r="G490" s="17">
        <f t="shared" si="43"/>
        <v>539000</v>
      </c>
    </row>
    <row r="491" spans="1:7" x14ac:dyDescent="0.25">
      <c r="B491" t="s">
        <v>13</v>
      </c>
      <c r="C491" s="13">
        <f>MROUND('Budget Template'!C525,1000)</f>
        <v>0</v>
      </c>
      <c r="D491" s="13">
        <f>MROUND('Budget Template'!D525,1000)</f>
        <v>0</v>
      </c>
      <c r="E491" s="13">
        <f>MROUND('Budget Template'!E525,1000)</f>
        <v>0</v>
      </c>
      <c r="F491" s="13">
        <f>MROUND('Budget Template'!F525,1000)</f>
        <v>0</v>
      </c>
      <c r="G491" s="17">
        <f t="shared" si="43"/>
        <v>0</v>
      </c>
    </row>
    <row r="492" spans="1:7" x14ac:dyDescent="0.25">
      <c r="B492" t="s">
        <v>29</v>
      </c>
      <c r="C492" s="13">
        <f>MROUND('Budget Template'!C526,1000)</f>
        <v>0</v>
      </c>
      <c r="D492" s="13">
        <f>MROUND('Budget Template'!D526,1000)</f>
        <v>1127000</v>
      </c>
      <c r="E492" s="13">
        <f>MROUND('Budget Template'!E526,1000)</f>
        <v>0</v>
      </c>
      <c r="F492" s="13">
        <f>MROUND('Budget Template'!F526,1000)</f>
        <v>0</v>
      </c>
      <c r="G492" s="17">
        <f t="shared" si="43"/>
        <v>1127000</v>
      </c>
    </row>
    <row r="493" spans="1:7" x14ac:dyDescent="0.25">
      <c r="B493" t="s">
        <v>12</v>
      </c>
      <c r="C493" s="13">
        <f>MROUND('Budget Template'!C527,1000)</f>
        <v>0</v>
      </c>
      <c r="D493" s="13">
        <f>MROUND('Budget Template'!D527,1000)</f>
        <v>0</v>
      </c>
      <c r="E493" s="13">
        <f>MROUND('Budget Template'!E527,1000)</f>
        <v>0</v>
      </c>
      <c r="F493" s="13">
        <f>MROUND('Budget Template'!F527,1000)</f>
        <v>0</v>
      </c>
      <c r="G493" s="17">
        <f t="shared" si="43"/>
        <v>0</v>
      </c>
    </row>
    <row r="494" spans="1:7" x14ac:dyDescent="0.25">
      <c r="B494" t="s">
        <v>14</v>
      </c>
      <c r="C494" s="13">
        <f>MROUND('Budget Template'!C528,1000)</f>
        <v>0</v>
      </c>
      <c r="D494" s="13">
        <f>MROUND('Budget Template'!D528,1000)</f>
        <v>1000</v>
      </c>
      <c r="E494" s="13">
        <f>MROUND('Budget Template'!E528,1000)</f>
        <v>0</v>
      </c>
      <c r="F494" s="13">
        <f>MROUND('Budget Template'!F528,1000)</f>
        <v>0</v>
      </c>
      <c r="G494" s="17">
        <f t="shared" si="43"/>
        <v>1000</v>
      </c>
    </row>
    <row r="495" spans="1:7" x14ac:dyDescent="0.25">
      <c r="A495" s="58" t="s">
        <v>15</v>
      </c>
      <c r="B495" s="59"/>
      <c r="C495" s="66">
        <f>SUM(C488:C494)</f>
        <v>0</v>
      </c>
      <c r="D495" s="66">
        <f>SUM(D488:D494)</f>
        <v>2399000</v>
      </c>
      <c r="E495" s="66">
        <f>SUM(E488:E494)</f>
        <v>0</v>
      </c>
      <c r="F495" s="66">
        <f>SUM(F488:F494)</f>
        <v>0</v>
      </c>
      <c r="G495" s="61">
        <f>SUM(G488:G494)</f>
        <v>2399000</v>
      </c>
    </row>
    <row r="496" spans="1:7" x14ac:dyDescent="0.25">
      <c r="C496" s="1"/>
      <c r="D496" s="1"/>
      <c r="E496" s="1"/>
      <c r="F496" s="1"/>
      <c r="G496" s="17"/>
    </row>
    <row r="497" spans="1:9" x14ac:dyDescent="0.25">
      <c r="A497" s="58" t="s">
        <v>36</v>
      </c>
      <c r="B497" s="59"/>
      <c r="C497" s="66">
        <f>ROUND('Budget Template'!C534/1000,0)*1000</f>
        <v>0</v>
      </c>
      <c r="D497" s="66">
        <f>ROUND('Budget Template'!D534/1000,0)*1000</f>
        <v>-5000</v>
      </c>
      <c r="E497" s="66">
        <f>ROUND('Budget Template'!E534/1000,0)*1000</f>
        <v>0</v>
      </c>
      <c r="F497" s="66">
        <f>ROUND('Budget Template'!F534/1000,0)*1000</f>
        <v>0</v>
      </c>
      <c r="G497" s="61">
        <f>SUM(C497:F497)</f>
        <v>-5000</v>
      </c>
    </row>
    <row r="499" spans="1:9" ht="15.75" thickBot="1" x14ac:dyDescent="0.3">
      <c r="A499" s="8" t="s">
        <v>66</v>
      </c>
      <c r="B499" s="3"/>
      <c r="C499" s="95"/>
      <c r="D499" s="69">
        <f>D486-D495+D497</f>
        <v>0</v>
      </c>
      <c r="E499" s="69">
        <f>E486-E495+E497</f>
        <v>0</v>
      </c>
      <c r="F499" s="69">
        <f>F486-F495+F497</f>
        <v>0</v>
      </c>
      <c r="G499" s="18">
        <f>SUM(C499:F499)</f>
        <v>0</v>
      </c>
      <c r="I499" s="14"/>
    </row>
    <row r="500" spans="1:9" ht="15.75" thickTop="1" x14ac:dyDescent="0.25"/>
    <row r="501" spans="1:9" x14ac:dyDescent="0.25">
      <c r="A501" s="58" t="s">
        <v>38</v>
      </c>
      <c r="B501" s="59"/>
      <c r="C501" s="96"/>
      <c r="D501" s="66">
        <f>D478+D486-D495+D497</f>
        <v>1657000</v>
      </c>
      <c r="E501" s="66">
        <f>E478+E486-E495+E497</f>
        <v>0</v>
      </c>
      <c r="F501" s="66">
        <f>F478+F486-F495+F497</f>
        <v>0</v>
      </c>
      <c r="G501" s="61">
        <f>G478+G486-G495+G497</f>
        <v>1657000</v>
      </c>
    </row>
    <row r="503" spans="1:9" ht="30" x14ac:dyDescent="0.25">
      <c r="A503" s="9" t="s">
        <v>27</v>
      </c>
      <c r="B503" s="10"/>
      <c r="C503" s="11" t="s">
        <v>0</v>
      </c>
      <c r="D503" s="11" t="s">
        <v>32</v>
      </c>
      <c r="E503" s="11" t="s">
        <v>86</v>
      </c>
      <c r="F503" s="11" t="s">
        <v>28</v>
      </c>
      <c r="G503" s="21" t="s">
        <v>16</v>
      </c>
    </row>
    <row r="504" spans="1:9" x14ac:dyDescent="0.25">
      <c r="A504" s="58" t="s">
        <v>37</v>
      </c>
      <c r="B504" s="59"/>
      <c r="C504" s="66">
        <f>MROUND('Budget Template'!C541,1000)</f>
        <v>0</v>
      </c>
      <c r="D504" s="66" t="e">
        <f>MROUND('Budget Template'!D541,1000)</f>
        <v>#NUM!</v>
      </c>
      <c r="E504" s="66">
        <f>MROUND('Budget Template'!E541,1000)</f>
        <v>0</v>
      </c>
      <c r="F504" s="66">
        <f>MROUND('Budget Template'!F541,1000)</f>
        <v>0</v>
      </c>
      <c r="G504" s="61" t="e">
        <f>SUM(C504:F504)</f>
        <v>#NUM!</v>
      </c>
    </row>
    <row r="505" spans="1:9" x14ac:dyDescent="0.25">
      <c r="A505" s="29"/>
      <c r="C505" s="12"/>
      <c r="D505" s="12"/>
      <c r="E505" s="12"/>
      <c r="F505" s="12"/>
      <c r="G505" s="57"/>
    </row>
    <row r="506" spans="1:9" x14ac:dyDescent="0.25">
      <c r="A506" s="6" t="s">
        <v>1</v>
      </c>
      <c r="B506" t="s">
        <v>33</v>
      </c>
      <c r="C506" s="13">
        <f>MROUND('Budget Template'!C543,1000)</f>
        <v>0</v>
      </c>
      <c r="D506" s="13">
        <f>MROUND('Budget Template'!D543,1000)</f>
        <v>6034000</v>
      </c>
      <c r="E506" s="13">
        <f>MROUND('Budget Template'!E543,1000)</f>
        <v>0</v>
      </c>
      <c r="F506" s="13">
        <f>MROUND('Budget Template'!F543,1000)</f>
        <v>0</v>
      </c>
      <c r="G506" s="17">
        <f t="shared" ref="G506:G511" si="44">SUM(C506:F506)</f>
        <v>6034000</v>
      </c>
    </row>
    <row r="507" spans="1:9" x14ac:dyDescent="0.25">
      <c r="B507" t="s">
        <v>4</v>
      </c>
      <c r="C507" s="13">
        <f>MROUND('Budget Template'!C544,1000)</f>
        <v>0</v>
      </c>
      <c r="D507" s="13">
        <f>MROUND('Budget Template'!D544,1000)</f>
        <v>3035000</v>
      </c>
      <c r="E507" s="13">
        <f>MROUND('Budget Template'!E544,1000)</f>
        <v>0</v>
      </c>
      <c r="F507" s="13">
        <f>MROUND('Budget Template'!F544,1000)</f>
        <v>0</v>
      </c>
      <c r="G507" s="17">
        <f t="shared" si="44"/>
        <v>3035000</v>
      </c>
    </row>
    <row r="508" spans="1:9" x14ac:dyDescent="0.25">
      <c r="B508" t="s">
        <v>30</v>
      </c>
      <c r="C508" s="13">
        <f>MROUND('Budget Template'!C545,1000)</f>
        <v>0</v>
      </c>
      <c r="D508" s="13">
        <f>MROUND('Budget Template'!D545,1000)</f>
        <v>0</v>
      </c>
      <c r="E508" s="13">
        <f>MROUND('Budget Template'!E545,1000)</f>
        <v>0</v>
      </c>
      <c r="F508" s="13">
        <f>MROUND('Budget Template'!F545,1000)</f>
        <v>0</v>
      </c>
      <c r="G508" s="17">
        <f t="shared" si="44"/>
        <v>0</v>
      </c>
    </row>
    <row r="509" spans="1:9" x14ac:dyDescent="0.25">
      <c r="B509" t="s">
        <v>5</v>
      </c>
      <c r="C509" s="13">
        <f>MROUND('Budget Template'!C546,1000)</f>
        <v>0</v>
      </c>
      <c r="D509" s="13">
        <f>MROUND('Budget Template'!D546,1000)</f>
        <v>0</v>
      </c>
      <c r="E509" s="13">
        <f>MROUND('Budget Template'!E546,1000)</f>
        <v>0</v>
      </c>
      <c r="F509" s="13">
        <f>MROUND('Budget Template'!F546,1000)</f>
        <v>9000</v>
      </c>
      <c r="G509" s="17">
        <f t="shared" si="44"/>
        <v>9000</v>
      </c>
    </row>
    <row r="510" spans="1:9" x14ac:dyDescent="0.25">
      <c r="B510" t="s">
        <v>6</v>
      </c>
      <c r="C510" s="13">
        <f>MROUND('Budget Template'!C547,1000)</f>
        <v>0</v>
      </c>
      <c r="D510" s="13">
        <f>MROUND('Budget Template'!D547,1000)</f>
        <v>500000</v>
      </c>
      <c r="E510" s="13">
        <f>MROUND('Budget Template'!E547,1000)</f>
        <v>0</v>
      </c>
      <c r="F510" s="13">
        <f>MROUND('Budget Template'!F547,1000)</f>
        <v>0</v>
      </c>
      <c r="G510" s="17">
        <f t="shared" si="44"/>
        <v>500000</v>
      </c>
    </row>
    <row r="511" spans="1:9" x14ac:dyDescent="0.25">
      <c r="B511" s="2" t="s">
        <v>7</v>
      </c>
      <c r="C511" s="13">
        <f>MROUND('Budget Template'!C548,1000)</f>
        <v>0</v>
      </c>
      <c r="D511" s="13">
        <f>MROUND('Budget Template'!D548,1000)</f>
        <v>2500000</v>
      </c>
      <c r="E511" s="13">
        <f>MROUND('Budget Template'!E548,1000)</f>
        <v>0</v>
      </c>
      <c r="F511" s="13">
        <f>MROUND('Budget Template'!F548,1000)</f>
        <v>0</v>
      </c>
      <c r="G511" s="17">
        <f t="shared" si="44"/>
        <v>2500000</v>
      </c>
    </row>
    <row r="512" spans="1:9" x14ac:dyDescent="0.25">
      <c r="A512" s="58" t="s">
        <v>8</v>
      </c>
      <c r="B512" s="59"/>
      <c r="C512" s="66">
        <f>SUM(C506:C511)</f>
        <v>0</v>
      </c>
      <c r="D512" s="66">
        <f>SUM(D506:D511)</f>
        <v>12069000</v>
      </c>
      <c r="E512" s="66">
        <f>SUM(E506:E511)</f>
        <v>0</v>
      </c>
      <c r="F512" s="66">
        <f>SUM(F506:F511)</f>
        <v>9000</v>
      </c>
      <c r="G512" s="61">
        <f>SUM(G506:G511)</f>
        <v>12078000</v>
      </c>
    </row>
    <row r="513" spans="1:9" x14ac:dyDescent="0.25">
      <c r="C513" s="1"/>
      <c r="D513" s="1"/>
      <c r="E513" s="1"/>
      <c r="F513" s="1"/>
      <c r="G513" s="17"/>
    </row>
    <row r="514" spans="1:9" x14ac:dyDescent="0.25">
      <c r="A514" s="6" t="s">
        <v>9</v>
      </c>
      <c r="B514" t="s">
        <v>10</v>
      </c>
      <c r="C514" s="13">
        <f>MROUND('Budget Template'!C551,1000)</f>
        <v>0</v>
      </c>
      <c r="D514" s="13">
        <f>MROUND('Budget Template'!D551,1000)</f>
        <v>4524000</v>
      </c>
      <c r="E514" s="13">
        <f>MROUND('Budget Template'!E551,1000)</f>
        <v>0</v>
      </c>
      <c r="F514" s="13">
        <f>MROUND('Budget Template'!F551,1000)</f>
        <v>0</v>
      </c>
      <c r="G514" s="17">
        <f>SUM(C514:F514)</f>
        <v>4524000</v>
      </c>
    </row>
    <row r="515" spans="1:9" x14ac:dyDescent="0.25">
      <c r="B515" t="s">
        <v>11</v>
      </c>
      <c r="C515" s="13">
        <f>MROUND('Budget Template'!C552,1000)</f>
        <v>0</v>
      </c>
      <c r="D515" s="13">
        <f>MROUND('Budget Template'!D552,1000)</f>
        <v>927000</v>
      </c>
      <c r="E515" s="13">
        <f>MROUND('Budget Template'!E552,1000)</f>
        <v>0</v>
      </c>
      <c r="F515" s="13">
        <f>MROUND('Budget Template'!F552,1000)</f>
        <v>0</v>
      </c>
      <c r="G515" s="17">
        <f t="shared" ref="G515:G520" si="45">SUM(C515:F515)</f>
        <v>927000</v>
      </c>
    </row>
    <row r="516" spans="1:9" x14ac:dyDescent="0.25">
      <c r="B516" t="s">
        <v>92</v>
      </c>
      <c r="C516" s="13">
        <f>MROUND('Budget Template'!C553,1000)</f>
        <v>0</v>
      </c>
      <c r="D516" s="13">
        <f>MROUND('Budget Template'!D553,1000)</f>
        <v>2289000</v>
      </c>
      <c r="E516" s="13">
        <f>MROUND('Budget Template'!E553,1000)</f>
        <v>0</v>
      </c>
      <c r="F516" s="13">
        <f>MROUND('Budget Template'!F553,1000)</f>
        <v>9000</v>
      </c>
      <c r="G516" s="17">
        <f t="shared" si="45"/>
        <v>2298000</v>
      </c>
    </row>
    <row r="517" spans="1:9" x14ac:dyDescent="0.25">
      <c r="B517" t="s">
        <v>13</v>
      </c>
      <c r="C517" s="13">
        <f>MROUND('Budget Template'!C554,1000)</f>
        <v>0</v>
      </c>
      <c r="D517" s="13">
        <f>MROUND('Budget Template'!D554,1000)</f>
        <v>4400000</v>
      </c>
      <c r="E517" s="13">
        <f>MROUND('Budget Template'!E554,1000)</f>
        <v>0</v>
      </c>
      <c r="F517" s="13">
        <f>MROUND('Budget Template'!F554,1000)</f>
        <v>0</v>
      </c>
      <c r="G517" s="17">
        <f t="shared" si="45"/>
        <v>4400000</v>
      </c>
    </row>
    <row r="518" spans="1:9" x14ac:dyDescent="0.25">
      <c r="B518" t="s">
        <v>29</v>
      </c>
      <c r="C518" s="13">
        <f>MROUND('Budget Template'!C555,1000)</f>
        <v>0</v>
      </c>
      <c r="D518" s="13">
        <f>MROUND('Budget Template'!D555,1000)</f>
        <v>0</v>
      </c>
      <c r="E518" s="13">
        <f>MROUND('Budget Template'!E555,1000)</f>
        <v>0</v>
      </c>
      <c r="F518" s="13">
        <f>MROUND('Budget Template'!F555,1000)</f>
        <v>0</v>
      </c>
      <c r="G518" s="17">
        <f t="shared" si="45"/>
        <v>0</v>
      </c>
    </row>
    <row r="519" spans="1:9" x14ac:dyDescent="0.25">
      <c r="B519" t="s">
        <v>12</v>
      </c>
      <c r="C519" s="13">
        <f>MROUND('Budget Template'!C556,1000)</f>
        <v>0</v>
      </c>
      <c r="D519" s="13">
        <f>MROUND('Budget Template'!D556,1000)</f>
        <v>0</v>
      </c>
      <c r="E519" s="13">
        <f>MROUND('Budget Template'!E556,1000)</f>
        <v>0</v>
      </c>
      <c r="F519" s="13">
        <f>MROUND('Budget Template'!F556,1000)</f>
        <v>0</v>
      </c>
      <c r="G519" s="17">
        <f t="shared" si="45"/>
        <v>0</v>
      </c>
    </row>
    <row r="520" spans="1:9" x14ac:dyDescent="0.25">
      <c r="B520" t="s">
        <v>14</v>
      </c>
      <c r="C520" s="13">
        <f>MROUND('Budget Template'!C557,1000)</f>
        <v>0</v>
      </c>
      <c r="D520" s="13">
        <f>MROUND('Budget Template'!D557,1000)</f>
        <v>1000</v>
      </c>
      <c r="E520" s="13">
        <f>MROUND('Budget Template'!E557,1000)</f>
        <v>0</v>
      </c>
      <c r="F520" s="13">
        <f>MROUND('Budget Template'!F557,1000)</f>
        <v>0</v>
      </c>
      <c r="G520" s="17">
        <f t="shared" si="45"/>
        <v>1000</v>
      </c>
    </row>
    <row r="521" spans="1:9" x14ac:dyDescent="0.25">
      <c r="A521" s="58" t="s">
        <v>15</v>
      </c>
      <c r="B521" s="59"/>
      <c r="C521" s="66">
        <f>SUM(C514:C520)</f>
        <v>0</v>
      </c>
      <c r="D521" s="66">
        <f>SUM(D514:D520)</f>
        <v>12141000</v>
      </c>
      <c r="E521" s="66">
        <f>SUM(E514:E520)</f>
        <v>0</v>
      </c>
      <c r="F521" s="66">
        <f>SUM(F514:F520)</f>
        <v>9000</v>
      </c>
      <c r="G521" s="61">
        <f>SUM(G514:G520)</f>
        <v>12150000</v>
      </c>
    </row>
    <row r="522" spans="1:9" x14ac:dyDescent="0.25">
      <c r="C522" s="1"/>
      <c r="D522" s="1"/>
      <c r="E522" s="1"/>
      <c r="F522" s="1"/>
      <c r="G522" s="17"/>
    </row>
    <row r="523" spans="1:9" x14ac:dyDescent="0.25">
      <c r="A523" s="58" t="s">
        <v>36</v>
      </c>
      <c r="B523" s="59"/>
      <c r="C523" s="66">
        <f>ROUND('Budget Template'!C563/1000,0)*1000</f>
        <v>0</v>
      </c>
      <c r="D523" s="66">
        <f>ROUND('Budget Template'!D563/1000,0)*1000</f>
        <v>72000</v>
      </c>
      <c r="E523" s="66">
        <f>ROUND('Budget Template'!E563/1000,0)*1000</f>
        <v>0</v>
      </c>
      <c r="F523" s="66">
        <f>ROUND('Budget Template'!F563/1000,0)*1000</f>
        <v>0</v>
      </c>
      <c r="G523" s="61">
        <f>SUM(C523:F523)</f>
        <v>72000</v>
      </c>
    </row>
    <row r="525" spans="1:9" ht="15.75" thickBot="1" x14ac:dyDescent="0.3">
      <c r="A525" s="8" t="s">
        <v>66</v>
      </c>
      <c r="B525" s="3"/>
      <c r="C525" s="95"/>
      <c r="D525" s="69">
        <f>D512-D521+D523</f>
        <v>0</v>
      </c>
      <c r="E525" s="69">
        <f>E512-E521+E523</f>
        <v>0</v>
      </c>
      <c r="F525" s="69">
        <f>F512-F521+F523</f>
        <v>0</v>
      </c>
      <c r="G525" s="18">
        <f>SUM(C525:F525)</f>
        <v>0</v>
      </c>
      <c r="I525" s="14"/>
    </row>
    <row r="526" spans="1:9" ht="15.75" thickTop="1" x14ac:dyDescent="0.25"/>
    <row r="527" spans="1:9" x14ac:dyDescent="0.25">
      <c r="A527" s="58" t="s">
        <v>38</v>
      </c>
      <c r="B527" s="59"/>
      <c r="C527" s="96"/>
      <c r="D527" s="66" t="e">
        <f>D504+D512-D521+D523</f>
        <v>#NUM!</v>
      </c>
      <c r="E527" s="66">
        <f>E504+E512-E521+E523</f>
        <v>0</v>
      </c>
      <c r="F527" s="66">
        <f>F504+F512-F521+F523</f>
        <v>0</v>
      </c>
      <c r="G527" s="61" t="e">
        <f>G504+G512-G521+G523</f>
        <v>#NUM!</v>
      </c>
    </row>
    <row r="529" spans="1:7" ht="30" x14ac:dyDescent="0.25">
      <c r="A529" s="9" t="s">
        <v>40</v>
      </c>
      <c r="B529" s="10"/>
      <c r="C529" s="11" t="s">
        <v>0</v>
      </c>
      <c r="D529" s="11" t="s">
        <v>32</v>
      </c>
      <c r="E529" s="11" t="s">
        <v>86</v>
      </c>
      <c r="F529" s="11" t="s">
        <v>28</v>
      </c>
      <c r="G529" s="21" t="s">
        <v>16</v>
      </c>
    </row>
    <row r="530" spans="1:7" x14ac:dyDescent="0.25">
      <c r="A530" s="58" t="s">
        <v>37</v>
      </c>
      <c r="B530" s="59"/>
      <c r="C530" s="66">
        <f>MROUND('Budget Template'!C570,1000)</f>
        <v>0</v>
      </c>
      <c r="D530" s="66">
        <f>MROUND('Budget Template'!D570,1000)</f>
        <v>2671000</v>
      </c>
      <c r="E530" s="66">
        <f>MROUND('Budget Template'!E570,1000)</f>
        <v>0</v>
      </c>
      <c r="F530" s="66">
        <f>MROUND('Budget Template'!F570,1000)</f>
        <v>0</v>
      </c>
      <c r="G530" s="61">
        <f>SUM(C530:F530)</f>
        <v>2671000</v>
      </c>
    </row>
    <row r="531" spans="1:7" x14ac:dyDescent="0.25">
      <c r="A531" s="29"/>
      <c r="C531" s="12"/>
      <c r="D531" s="12"/>
      <c r="E531" s="12"/>
      <c r="F531" s="12"/>
      <c r="G531" s="57"/>
    </row>
    <row r="532" spans="1:7" x14ac:dyDescent="0.25">
      <c r="A532" s="6" t="s">
        <v>1</v>
      </c>
      <c r="B532" t="s">
        <v>33</v>
      </c>
      <c r="C532" s="13">
        <f>MROUND('Budget Template'!C572,1000)</f>
        <v>0</v>
      </c>
      <c r="D532" s="13">
        <f>MROUND('Budget Template'!D572,1000)</f>
        <v>2151000</v>
      </c>
      <c r="E532" s="13">
        <f>MROUND('Budget Template'!E572,1000)</f>
        <v>0</v>
      </c>
      <c r="F532" s="13">
        <f>MROUND('Budget Template'!F572,1000)</f>
        <v>0</v>
      </c>
      <c r="G532" s="17">
        <f t="shared" ref="G532:G537" si="46">SUM(C532:F532)</f>
        <v>2151000</v>
      </c>
    </row>
    <row r="533" spans="1:7" x14ac:dyDescent="0.25">
      <c r="B533" t="s">
        <v>4</v>
      </c>
      <c r="C533" s="13">
        <f>MROUND('Budget Template'!C573,1000)</f>
        <v>0</v>
      </c>
      <c r="D533" s="13">
        <f>MROUND('Budget Template'!D573,1000)</f>
        <v>630000</v>
      </c>
      <c r="E533" s="13">
        <f>MROUND('Budget Template'!E573,1000)</f>
        <v>0</v>
      </c>
      <c r="F533" s="13">
        <f>MROUND('Budget Template'!F573,1000)</f>
        <v>0</v>
      </c>
      <c r="G533" s="17">
        <f t="shared" si="46"/>
        <v>630000</v>
      </c>
    </row>
    <row r="534" spans="1:7" x14ac:dyDescent="0.25">
      <c r="B534" t="s">
        <v>30</v>
      </c>
      <c r="C534" s="13">
        <f>MROUND('Budget Template'!C574,1000)</f>
        <v>0</v>
      </c>
      <c r="D534" s="13">
        <f>MROUND('Budget Template'!D574,1000)</f>
        <v>0</v>
      </c>
      <c r="E534" s="13">
        <f>MROUND('Budget Template'!E574,1000)</f>
        <v>0</v>
      </c>
      <c r="F534" s="13">
        <f>MROUND('Budget Template'!F574,1000)</f>
        <v>0</v>
      </c>
      <c r="G534" s="17">
        <f t="shared" si="46"/>
        <v>0</v>
      </c>
    </row>
    <row r="535" spans="1:7" x14ac:dyDescent="0.25">
      <c r="B535" t="s">
        <v>5</v>
      </c>
      <c r="C535" s="13">
        <f>MROUND('Budget Template'!C575,1000)</f>
        <v>0</v>
      </c>
      <c r="D535" s="13">
        <f>MROUND('Budget Template'!D575,1000)</f>
        <v>0</v>
      </c>
      <c r="E535" s="13">
        <f>MROUND('Budget Template'!E575,1000)</f>
        <v>0</v>
      </c>
      <c r="F535" s="13">
        <f>MROUND('Budget Template'!F575,1000)</f>
        <v>0</v>
      </c>
      <c r="G535" s="17">
        <f t="shared" si="46"/>
        <v>0</v>
      </c>
    </row>
    <row r="536" spans="1:7" x14ac:dyDescent="0.25">
      <c r="B536" t="s">
        <v>6</v>
      </c>
      <c r="C536" s="13">
        <f>MROUND('Budget Template'!C576,1000)</f>
        <v>0</v>
      </c>
      <c r="D536" s="13">
        <f>MROUND('Budget Template'!D576,1000)</f>
        <v>0</v>
      </c>
      <c r="E536" s="13">
        <f>MROUND('Budget Template'!E576,1000)</f>
        <v>0</v>
      </c>
      <c r="F536" s="13">
        <f>MROUND('Budget Template'!F576,1000)</f>
        <v>0</v>
      </c>
      <c r="G536" s="17">
        <f t="shared" si="46"/>
        <v>0</v>
      </c>
    </row>
    <row r="537" spans="1:7" x14ac:dyDescent="0.25">
      <c r="B537" s="2" t="s">
        <v>7</v>
      </c>
      <c r="C537" s="13">
        <f>MROUND('Budget Template'!C577,1000)</f>
        <v>0</v>
      </c>
      <c r="D537" s="13">
        <f>MROUND('Budget Template'!D577,1000)</f>
        <v>9000</v>
      </c>
      <c r="E537" s="13">
        <f>MROUND('Budget Template'!E577,1000)</f>
        <v>0</v>
      </c>
      <c r="F537" s="13">
        <f>MROUND('Budget Template'!F577,1000)</f>
        <v>0</v>
      </c>
      <c r="G537" s="17">
        <f t="shared" si="46"/>
        <v>9000</v>
      </c>
    </row>
    <row r="538" spans="1:7" x14ac:dyDescent="0.25">
      <c r="A538" s="58" t="s">
        <v>8</v>
      </c>
      <c r="B538" s="59"/>
      <c r="C538" s="66">
        <f>SUM(C532:C537)</f>
        <v>0</v>
      </c>
      <c r="D538" s="66">
        <f>SUM(D532:D537)</f>
        <v>2790000</v>
      </c>
      <c r="E538" s="66">
        <f>SUM(E532:E537)</f>
        <v>0</v>
      </c>
      <c r="F538" s="66">
        <f>SUM(F532:F537)</f>
        <v>0</v>
      </c>
      <c r="G538" s="61">
        <f>SUM(G532:G537)</f>
        <v>2790000</v>
      </c>
    </row>
    <row r="539" spans="1:7" x14ac:dyDescent="0.25">
      <c r="C539" s="1"/>
      <c r="D539" s="1"/>
      <c r="E539" s="1"/>
      <c r="F539" s="1"/>
      <c r="G539" s="17"/>
    </row>
    <row r="540" spans="1:7" x14ac:dyDescent="0.25">
      <c r="A540" s="6" t="s">
        <v>9</v>
      </c>
      <c r="B540" t="s">
        <v>10</v>
      </c>
      <c r="C540" s="13">
        <f>MROUND('Budget Template'!C580,1000)</f>
        <v>0</v>
      </c>
      <c r="D540" s="13">
        <f>MROUND('Budget Template'!D580,1000)</f>
        <v>1707000</v>
      </c>
      <c r="E540" s="13">
        <f>MROUND('Budget Template'!E580,1000)</f>
        <v>0</v>
      </c>
      <c r="F540" s="13">
        <f>MROUND('Budget Template'!F580,1000)</f>
        <v>0</v>
      </c>
      <c r="G540" s="17">
        <f>SUM(C540:F540)</f>
        <v>1707000</v>
      </c>
    </row>
    <row r="541" spans="1:7" x14ac:dyDescent="0.25">
      <c r="B541" t="s">
        <v>11</v>
      </c>
      <c r="C541" s="13">
        <f>MROUND('Budget Template'!C581,1000)</f>
        <v>0</v>
      </c>
      <c r="D541" s="13">
        <f>MROUND('Budget Template'!D581,1000)</f>
        <v>550000</v>
      </c>
      <c r="E541" s="13">
        <f>MROUND('Budget Template'!E581,1000)</f>
        <v>0</v>
      </c>
      <c r="F541" s="13">
        <f>MROUND('Budget Template'!F581,1000)</f>
        <v>0</v>
      </c>
      <c r="G541" s="17">
        <f t="shared" ref="G541:G546" si="47">SUM(C541:F541)</f>
        <v>550000</v>
      </c>
    </row>
    <row r="542" spans="1:7" x14ac:dyDescent="0.25">
      <c r="B542" t="s">
        <v>92</v>
      </c>
      <c r="C542" s="13">
        <f>MROUND('Budget Template'!C582,1000)</f>
        <v>0</v>
      </c>
      <c r="D542" s="13">
        <f>MROUND('Budget Template'!D582,1000)</f>
        <v>440000</v>
      </c>
      <c r="E542" s="13">
        <f>MROUND('Budget Template'!E582,1000)</f>
        <v>0</v>
      </c>
      <c r="F542" s="13">
        <f>MROUND('Budget Template'!F582,1000)</f>
        <v>0</v>
      </c>
      <c r="G542" s="17">
        <f t="shared" si="47"/>
        <v>440000</v>
      </c>
    </row>
    <row r="543" spans="1:7" x14ac:dyDescent="0.25">
      <c r="B543" t="s">
        <v>13</v>
      </c>
      <c r="C543" s="13">
        <f>MROUND('Budget Template'!C583,1000)</f>
        <v>0</v>
      </c>
      <c r="D543" s="13">
        <f>MROUND('Budget Template'!D583,1000)</f>
        <v>0</v>
      </c>
      <c r="E543" s="13">
        <f>MROUND('Budget Template'!E583,1000)</f>
        <v>0</v>
      </c>
      <c r="F543" s="13">
        <f>MROUND('Budget Template'!F583,1000)</f>
        <v>0</v>
      </c>
      <c r="G543" s="17">
        <f t="shared" si="47"/>
        <v>0</v>
      </c>
    </row>
    <row r="544" spans="1:7" x14ac:dyDescent="0.25">
      <c r="B544" t="s">
        <v>29</v>
      </c>
      <c r="C544" s="13">
        <f>MROUND('Budget Template'!C584,1000)</f>
        <v>0</v>
      </c>
      <c r="D544" s="13">
        <f>MROUND('Budget Template'!D584,1000)</f>
        <v>0</v>
      </c>
      <c r="E544" s="13">
        <f>MROUND('Budget Template'!E584,1000)</f>
        <v>0</v>
      </c>
      <c r="F544" s="13">
        <f>MROUND('Budget Template'!F584,1000)</f>
        <v>0</v>
      </c>
      <c r="G544" s="17">
        <f t="shared" si="47"/>
        <v>0</v>
      </c>
    </row>
    <row r="545" spans="1:9" x14ac:dyDescent="0.25">
      <c r="B545" t="s">
        <v>12</v>
      </c>
      <c r="C545" s="13">
        <f>MROUND('Budget Template'!C585,1000)</f>
        <v>0</v>
      </c>
      <c r="D545" s="13">
        <f>MROUND('Budget Template'!D585,1000)</f>
        <v>9000</v>
      </c>
      <c r="E545" s="13">
        <f>MROUND('Budget Template'!E585,1000)</f>
        <v>0</v>
      </c>
      <c r="F545" s="13">
        <f>MROUND('Budget Template'!F585,1000)</f>
        <v>0</v>
      </c>
      <c r="G545" s="17">
        <f t="shared" si="47"/>
        <v>9000</v>
      </c>
    </row>
    <row r="546" spans="1:9" x14ac:dyDescent="0.25">
      <c r="B546" t="s">
        <v>14</v>
      </c>
      <c r="C546" s="13">
        <f>MROUND('Budget Template'!C586,1000)</f>
        <v>0</v>
      </c>
      <c r="D546" s="13">
        <f>MROUND('Budget Template'!D586,1000)</f>
        <v>86000</v>
      </c>
      <c r="E546" s="13">
        <f>MROUND('Budget Template'!E586,1000)</f>
        <v>0</v>
      </c>
      <c r="F546" s="13">
        <f>MROUND('Budget Template'!F586,1000)</f>
        <v>0</v>
      </c>
      <c r="G546" s="17">
        <f t="shared" si="47"/>
        <v>86000</v>
      </c>
    </row>
    <row r="547" spans="1:9" x14ac:dyDescent="0.25">
      <c r="A547" s="58" t="s">
        <v>15</v>
      </c>
      <c r="B547" s="59"/>
      <c r="C547" s="66">
        <f>SUM(C540:C546)</f>
        <v>0</v>
      </c>
      <c r="D547" s="66">
        <f>SUM(D540:D546)</f>
        <v>2792000</v>
      </c>
      <c r="E547" s="66">
        <f>SUM(E540:E546)</f>
        <v>0</v>
      </c>
      <c r="F547" s="66">
        <f>SUM(F540:F546)</f>
        <v>0</v>
      </c>
      <c r="G547" s="61">
        <f>SUM(G540:G546)</f>
        <v>2792000</v>
      </c>
    </row>
    <row r="548" spans="1:9" x14ac:dyDescent="0.25">
      <c r="C548" s="1"/>
      <c r="D548" s="1"/>
      <c r="E548" s="1"/>
      <c r="F548" s="1"/>
      <c r="G548" s="17"/>
    </row>
    <row r="549" spans="1:9" x14ac:dyDescent="0.25">
      <c r="A549" s="58" t="s">
        <v>36</v>
      </c>
      <c r="B549" s="59"/>
      <c r="C549" s="66">
        <f>ROUND('Budget Template'!C592/1000,0)*1000</f>
        <v>0</v>
      </c>
      <c r="D549" s="66">
        <f>ROUND('Budget Template'!D592/1000,0)*1000</f>
        <v>0</v>
      </c>
      <c r="E549" s="66">
        <f>ROUND('Budget Template'!E592/1000,0)*1000</f>
        <v>0</v>
      </c>
      <c r="F549" s="66">
        <f>ROUND('Budget Template'!F592/1000,0)*1000</f>
        <v>0</v>
      </c>
      <c r="G549" s="61">
        <f>SUM(C549:F549)</f>
        <v>0</v>
      </c>
    </row>
    <row r="551" spans="1:9" ht="15.75" thickBot="1" x14ac:dyDescent="0.3">
      <c r="A551" s="8" t="s">
        <v>66</v>
      </c>
      <c r="B551" s="3"/>
      <c r="C551" s="95"/>
      <c r="D551" s="69">
        <f>D538-D547+D549</f>
        <v>-2000</v>
      </c>
      <c r="E551" s="69">
        <f>E538-E547+E549</f>
        <v>0</v>
      </c>
      <c r="F551" s="69">
        <f>F538-F547+F549</f>
        <v>0</v>
      </c>
      <c r="G551" s="18">
        <f>SUM(C551:F551)</f>
        <v>-2000</v>
      </c>
      <c r="I551" s="14"/>
    </row>
    <row r="552" spans="1:9" ht="15.75" thickTop="1" x14ac:dyDescent="0.25"/>
    <row r="553" spans="1:9" x14ac:dyDescent="0.25">
      <c r="A553" s="58" t="s">
        <v>38</v>
      </c>
      <c r="B553" s="59"/>
      <c r="C553" s="96"/>
      <c r="D553" s="66">
        <f>D530+D538-D547+D549</f>
        <v>2669000</v>
      </c>
      <c r="E553" s="66">
        <f>E530+E538-E547+E549</f>
        <v>0</v>
      </c>
      <c r="F553" s="66">
        <f>F530+F538-F547+F549</f>
        <v>0</v>
      </c>
      <c r="G553" s="61">
        <f>G530+G538-G547+G549</f>
        <v>2669000</v>
      </c>
    </row>
    <row r="555" spans="1:9" ht="30" x14ac:dyDescent="0.25">
      <c r="A555" s="9" t="s">
        <v>39</v>
      </c>
      <c r="B555" s="10"/>
      <c r="C555" s="11" t="s">
        <v>0</v>
      </c>
      <c r="D555" s="11" t="s">
        <v>32</v>
      </c>
      <c r="E555" s="11" t="s">
        <v>86</v>
      </c>
      <c r="F555" s="11" t="s">
        <v>28</v>
      </c>
      <c r="G555" s="21" t="s">
        <v>16</v>
      </c>
    </row>
    <row r="556" spans="1:9" x14ac:dyDescent="0.25">
      <c r="A556" s="6" t="s">
        <v>1</v>
      </c>
      <c r="B556" t="s">
        <v>33</v>
      </c>
      <c r="C556" s="67">
        <f>MROUND('Budget Template'!C599,1000)</f>
        <v>0</v>
      </c>
      <c r="D556" s="13">
        <f>MROUND('Budget Template'!D599,1000)</f>
        <v>0</v>
      </c>
      <c r="E556" s="13">
        <f>MROUND('Budget Template'!E599,1000)</f>
        <v>0</v>
      </c>
      <c r="F556" s="13">
        <f>MROUND('Budget Template'!F599,1000)</f>
        <v>0</v>
      </c>
      <c r="G556" s="17">
        <f t="shared" ref="G556:G561" si="48">SUM(C556:F556)</f>
        <v>0</v>
      </c>
    </row>
    <row r="557" spans="1:9" x14ac:dyDescent="0.25">
      <c r="B557" t="s">
        <v>4</v>
      </c>
      <c r="C557" s="13">
        <f>MROUND('Budget Template'!C600,1000)</f>
        <v>0</v>
      </c>
      <c r="D557" s="13">
        <f>MROUND('Budget Template'!D600,1000)</f>
        <v>1884000</v>
      </c>
      <c r="E557" s="13">
        <f>MROUND('Budget Template'!E600,1000)</f>
        <v>0</v>
      </c>
      <c r="F557" s="13">
        <f>MROUND('Budget Template'!F600,1000)</f>
        <v>0</v>
      </c>
      <c r="G557" s="17">
        <f t="shared" si="48"/>
        <v>1884000</v>
      </c>
    </row>
    <row r="558" spans="1:9" x14ac:dyDescent="0.25">
      <c r="B558" t="s">
        <v>30</v>
      </c>
      <c r="C558" s="13">
        <f>MROUND('Budget Template'!C601,1000)</f>
        <v>0</v>
      </c>
      <c r="D558" s="13">
        <f>MROUND('Budget Template'!D601,1000)</f>
        <v>0</v>
      </c>
      <c r="E558" s="13">
        <f>MROUND('Budget Template'!E601,1000)</f>
        <v>0</v>
      </c>
      <c r="F558" s="13">
        <f>MROUND('Budget Template'!F601,1000)</f>
        <v>0</v>
      </c>
      <c r="G558" s="17">
        <f t="shared" si="48"/>
        <v>0</v>
      </c>
    </row>
    <row r="559" spans="1:9" x14ac:dyDescent="0.25">
      <c r="B559" t="s">
        <v>5</v>
      </c>
      <c r="C559" s="13">
        <f>MROUND('Budget Template'!C602,1000)</f>
        <v>0</v>
      </c>
      <c r="D559" s="13">
        <f>MROUND('Budget Template'!D602,1000)</f>
        <v>0</v>
      </c>
      <c r="E559" s="13">
        <f>MROUND('Budget Template'!E602,1000)</f>
        <v>0</v>
      </c>
      <c r="F559" s="13">
        <f>MROUND('Budget Template'!F602,1000)</f>
        <v>0</v>
      </c>
      <c r="G559" s="17">
        <f t="shared" si="48"/>
        <v>0</v>
      </c>
    </row>
    <row r="560" spans="1:9" x14ac:dyDescent="0.25">
      <c r="B560" t="s">
        <v>6</v>
      </c>
      <c r="C560" s="13">
        <f>MROUND('Budget Template'!C603,1000)</f>
        <v>0</v>
      </c>
      <c r="D560" s="13">
        <f>MROUND('Budget Template'!D603,1000)</f>
        <v>0</v>
      </c>
      <c r="E560" s="13">
        <f>MROUND('Budget Template'!E603,1000)</f>
        <v>0</v>
      </c>
      <c r="F560" s="13">
        <f>MROUND('Budget Template'!F603,1000)</f>
        <v>0</v>
      </c>
      <c r="G560" s="17">
        <f t="shared" si="48"/>
        <v>0</v>
      </c>
    </row>
    <row r="561" spans="1:9" x14ac:dyDescent="0.25">
      <c r="B561" s="2" t="s">
        <v>7</v>
      </c>
      <c r="C561" s="13">
        <f>MROUND('Budget Template'!C604,1000)</f>
        <v>0</v>
      </c>
      <c r="D561" s="13">
        <f>MROUND('Budget Template'!D604,1000)</f>
        <v>38000</v>
      </c>
      <c r="E561" s="13">
        <f>MROUND('Budget Template'!E604,1000)</f>
        <v>0</v>
      </c>
      <c r="F561" s="13">
        <f>MROUND('Budget Template'!F604,1000)</f>
        <v>0</v>
      </c>
      <c r="G561" s="17">
        <f t="shared" si="48"/>
        <v>38000</v>
      </c>
    </row>
    <row r="562" spans="1:9" x14ac:dyDescent="0.25">
      <c r="A562" s="58" t="s">
        <v>8</v>
      </c>
      <c r="B562" s="59"/>
      <c r="C562" s="66">
        <f>SUM(C556:C561)</f>
        <v>0</v>
      </c>
      <c r="D562" s="66">
        <f>SUM(D556:D561)</f>
        <v>1922000</v>
      </c>
      <c r="E562" s="66">
        <f>SUM(E556:E561)</f>
        <v>0</v>
      </c>
      <c r="F562" s="66">
        <f>SUM(F556:F561)</f>
        <v>0</v>
      </c>
      <c r="G562" s="61">
        <f>SUM(G556:G561)</f>
        <v>1922000</v>
      </c>
    </row>
    <row r="563" spans="1:9" x14ac:dyDescent="0.25">
      <c r="C563" s="1"/>
      <c r="D563" s="1"/>
      <c r="E563" s="1"/>
      <c r="F563" s="1"/>
      <c r="G563" s="17"/>
    </row>
    <row r="564" spans="1:9" x14ac:dyDescent="0.25">
      <c r="A564" s="6" t="s">
        <v>9</v>
      </c>
      <c r="B564" t="s">
        <v>10</v>
      </c>
      <c r="C564" s="13">
        <f>MROUND('Budget Template'!C607,1000)</f>
        <v>0</v>
      </c>
      <c r="D564" s="13">
        <f>MROUND('Budget Template'!D607,1000)</f>
        <v>300000</v>
      </c>
      <c r="E564" s="13">
        <f>MROUND('Budget Template'!E607,1000)</f>
        <v>0</v>
      </c>
      <c r="F564" s="13">
        <f>MROUND('Budget Template'!F607,1000)</f>
        <v>0</v>
      </c>
      <c r="G564" s="17">
        <f>SUM(C564:F564)</f>
        <v>300000</v>
      </c>
    </row>
    <row r="565" spans="1:9" x14ac:dyDescent="0.25">
      <c r="B565" t="s">
        <v>11</v>
      </c>
      <c r="C565" s="13">
        <f>MROUND('Budget Template'!C608,1000)</f>
        <v>0</v>
      </c>
      <c r="D565" s="13">
        <f>MROUND('Budget Template'!D608,1000)</f>
        <v>119000</v>
      </c>
      <c r="E565" s="13">
        <f>MROUND('Budget Template'!E608,1000)</f>
        <v>0</v>
      </c>
      <c r="F565" s="13">
        <f>MROUND('Budget Template'!F608,1000)</f>
        <v>0</v>
      </c>
      <c r="G565" s="17">
        <f t="shared" ref="G565:G570" si="49">SUM(C565:F565)</f>
        <v>119000</v>
      </c>
    </row>
    <row r="566" spans="1:9" x14ac:dyDescent="0.25">
      <c r="B566" t="s">
        <v>92</v>
      </c>
      <c r="C566" s="13">
        <f>MROUND('Budget Template'!C609,1000)</f>
        <v>0</v>
      </c>
      <c r="D566" s="13">
        <f>MROUND('Budget Template'!D609,1000)</f>
        <v>1470000</v>
      </c>
      <c r="E566" s="13">
        <f>MROUND('Budget Template'!E609,1000)</f>
        <v>0</v>
      </c>
      <c r="F566" s="13">
        <f>MROUND('Budget Template'!F609,1000)</f>
        <v>0</v>
      </c>
      <c r="G566" s="17">
        <f t="shared" si="49"/>
        <v>1470000</v>
      </c>
    </row>
    <row r="567" spans="1:9" x14ac:dyDescent="0.25">
      <c r="B567" t="s">
        <v>13</v>
      </c>
      <c r="C567" s="13">
        <f>MROUND('Budget Template'!C610,1000)</f>
        <v>0</v>
      </c>
      <c r="D567" s="13">
        <f>MROUND('Budget Template'!D610,1000)</f>
        <v>0</v>
      </c>
      <c r="E567" s="13">
        <f>MROUND('Budget Template'!E610,1000)</f>
        <v>0</v>
      </c>
      <c r="F567" s="13">
        <f>MROUND('Budget Template'!F610,1000)</f>
        <v>0</v>
      </c>
      <c r="G567" s="17">
        <f t="shared" si="49"/>
        <v>0</v>
      </c>
    </row>
    <row r="568" spans="1:9" x14ac:dyDescent="0.25">
      <c r="B568" t="s">
        <v>29</v>
      </c>
      <c r="C568" s="13">
        <f>MROUND('Budget Template'!C611,1000)</f>
        <v>0</v>
      </c>
      <c r="D568" s="13">
        <f>MROUND('Budget Template'!D611,1000)</f>
        <v>0</v>
      </c>
      <c r="E568" s="13">
        <f>MROUND('Budget Template'!E611,1000)</f>
        <v>0</v>
      </c>
      <c r="F568" s="13">
        <f>MROUND('Budget Template'!F611,1000)</f>
        <v>0</v>
      </c>
      <c r="G568" s="17">
        <f t="shared" si="49"/>
        <v>0</v>
      </c>
    </row>
    <row r="569" spans="1:9" x14ac:dyDescent="0.25">
      <c r="B569" t="s">
        <v>12</v>
      </c>
      <c r="C569" s="13">
        <f>MROUND('Budget Template'!C612,1000)</f>
        <v>0</v>
      </c>
      <c r="D569" s="13">
        <f>MROUND('Budget Template'!D612,1000)</f>
        <v>0</v>
      </c>
      <c r="E569" s="13">
        <f>MROUND('Budget Template'!E612,1000)</f>
        <v>0</v>
      </c>
      <c r="F569" s="13">
        <f>MROUND('Budget Template'!F612,1000)</f>
        <v>0</v>
      </c>
      <c r="G569" s="17">
        <f t="shared" si="49"/>
        <v>0</v>
      </c>
    </row>
    <row r="570" spans="1:9" x14ac:dyDescent="0.25">
      <c r="B570" t="s">
        <v>14</v>
      </c>
      <c r="C570" s="13">
        <f>MROUND('Budget Template'!C613,1000)</f>
        <v>0</v>
      </c>
      <c r="D570" s="13">
        <f>MROUND('Budget Template'!D613,1000)</f>
        <v>30000</v>
      </c>
      <c r="E570" s="13">
        <f>MROUND('Budget Template'!E613,1000)</f>
        <v>0</v>
      </c>
      <c r="F570" s="13">
        <f>MROUND('Budget Template'!F613,1000)</f>
        <v>0</v>
      </c>
      <c r="G570" s="17">
        <f t="shared" si="49"/>
        <v>30000</v>
      </c>
    </row>
    <row r="571" spans="1:9" x14ac:dyDescent="0.25">
      <c r="A571" s="58" t="s">
        <v>15</v>
      </c>
      <c r="B571" s="59"/>
      <c r="C571" s="66">
        <f>SUM(C564:C570)</f>
        <v>0</v>
      </c>
      <c r="D571" s="66">
        <f>SUM(D564:D570)</f>
        <v>1919000</v>
      </c>
      <c r="E571" s="66">
        <f>SUM(E564:E570)</f>
        <v>0</v>
      </c>
      <c r="F571" s="66">
        <f>SUM(F564:F570)</f>
        <v>0</v>
      </c>
      <c r="G571" s="61">
        <f>SUM(G564:G570)</f>
        <v>1919000</v>
      </c>
    </row>
    <row r="573" spans="1:9" x14ac:dyDescent="0.25">
      <c r="A573" s="58" t="s">
        <v>36</v>
      </c>
      <c r="B573" s="59"/>
      <c r="C573" s="66">
        <f>ROUND('Budget Template'!C619/1000,0)*1000</f>
        <v>0</v>
      </c>
      <c r="D573" s="66">
        <f>ROUND('Budget Template'!D619/1000,0)*1000</f>
        <v>-4000</v>
      </c>
      <c r="E573" s="66">
        <f>ROUND('Budget Template'!E619/1000,0)*1000</f>
        <v>0</v>
      </c>
      <c r="F573" s="66">
        <f>ROUND('Budget Template'!F619/1000,0)*1000</f>
        <v>0</v>
      </c>
      <c r="G573" s="61">
        <f>SUM(C573:F573)</f>
        <v>-4000</v>
      </c>
      <c r="I573" s="14"/>
    </row>
    <row r="574" spans="1:9" x14ac:dyDescent="0.25">
      <c r="C574" s="15"/>
      <c r="D574" s="15"/>
      <c r="E574" s="15"/>
      <c r="F574" s="15"/>
      <c r="G574" s="20"/>
      <c r="I574" s="14"/>
    </row>
    <row r="575" spans="1:9" ht="15.75" thickBot="1" x14ac:dyDescent="0.3">
      <c r="A575" s="8" t="s">
        <v>66</v>
      </c>
      <c r="B575" s="3"/>
      <c r="C575" s="95"/>
      <c r="D575" s="69">
        <f>D562-D571+D573</f>
        <v>-1000</v>
      </c>
      <c r="E575" s="69">
        <f>E562-E571+E573</f>
        <v>0</v>
      </c>
      <c r="F575" s="69">
        <f>F562-F571+F573</f>
        <v>0</v>
      </c>
      <c r="G575" s="18">
        <f>SUM(C575:F575)</f>
        <v>-1000</v>
      </c>
      <c r="I575" s="14"/>
    </row>
    <row r="576" spans="1:9" ht="15.75" thickTop="1" x14ac:dyDescent="0.25"/>
  </sheetData>
  <mergeCells count="2">
    <mergeCell ref="A1:G1"/>
    <mergeCell ref="A27:G27"/>
  </mergeCells>
  <printOptions horizontalCentered="1"/>
  <pageMargins left="0.25" right="0.25" top="0.5" bottom="0.25" header="0.3" footer="0.3"/>
  <pageSetup scale="67" fitToHeight="50" orientation="landscape" horizontalDpi="4294967295" verticalDpi="4294967295" r:id="rId1"/>
  <rowBreaks count="11" manualBreakCount="11">
    <brk id="26" max="6" man="1"/>
    <brk id="71" max="6" man="1"/>
    <brk id="116" max="6" man="1"/>
    <brk id="160" max="6" man="1"/>
    <brk id="204" max="6" man="1"/>
    <brk id="248" max="6" man="1"/>
    <brk id="292" max="6" man="1"/>
    <brk id="336" max="6" man="1"/>
    <brk id="380" max="6" man="1"/>
    <brk id="424" max="6" man="1"/>
    <brk id="47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72"/>
  <sheetViews>
    <sheetView tabSelected="1" topLeftCell="A126" zoomScale="80" zoomScaleNormal="80" workbookViewId="0">
      <selection activeCell="J22" sqref="J22"/>
    </sheetView>
  </sheetViews>
  <sheetFormatPr defaultRowHeight="15" x14ac:dyDescent="0.25"/>
  <cols>
    <col min="1" max="1" width="15.5703125" style="6" customWidth="1"/>
    <col min="2" max="2" width="38.42578125" customWidth="1"/>
    <col min="3" max="6" width="17.42578125" customWidth="1"/>
    <col min="7" max="7" width="20.85546875" style="19" customWidth="1"/>
    <col min="8" max="8" width="38.7109375" customWidth="1"/>
    <col min="9" max="9" width="12.28515625" bestFit="1" customWidth="1"/>
    <col min="10" max="10" width="16" bestFit="1" customWidth="1"/>
    <col min="11" max="11" width="87.7109375" customWidth="1"/>
    <col min="13" max="13" width="13.42578125" bestFit="1" customWidth="1"/>
    <col min="15" max="15" width="13.5703125" customWidth="1"/>
    <col min="16" max="16" width="13.42578125" bestFit="1" customWidth="1"/>
    <col min="17" max="17" width="10.7109375" bestFit="1" customWidth="1"/>
    <col min="18" max="18" width="11.5703125" bestFit="1" customWidth="1"/>
  </cols>
  <sheetData>
    <row r="1" spans="1:10" ht="42" customHeight="1" x14ac:dyDescent="0.25">
      <c r="A1" s="102" t="str">
        <f>Summary!A27</f>
        <v>North Carolina Central University- Unit Breakout 
FY 2023-24 All-Funds Budget</v>
      </c>
      <c r="B1" s="103"/>
      <c r="C1" s="103"/>
      <c r="D1" s="103"/>
      <c r="E1" s="103"/>
      <c r="F1" s="103"/>
      <c r="G1" s="103"/>
    </row>
    <row r="3" spans="1:10" ht="30" x14ac:dyDescent="0.25">
      <c r="A3" s="9" t="s">
        <v>96</v>
      </c>
      <c r="B3" s="10"/>
      <c r="C3" s="11" t="s">
        <v>0</v>
      </c>
      <c r="D3" s="11" t="s">
        <v>32</v>
      </c>
      <c r="E3" s="11" t="s">
        <v>86</v>
      </c>
      <c r="F3" s="11" t="s">
        <v>28</v>
      </c>
      <c r="G3" s="21" t="s">
        <v>16</v>
      </c>
      <c r="H3" s="56" t="s">
        <v>45</v>
      </c>
      <c r="J3" s="14"/>
    </row>
    <row r="4" spans="1:10" x14ac:dyDescent="0.25">
      <c r="A4" s="6" t="s">
        <v>1</v>
      </c>
      <c r="B4" t="s">
        <v>33</v>
      </c>
      <c r="C4" s="13">
        <v>19619744</v>
      </c>
      <c r="D4" s="12"/>
      <c r="E4" s="12"/>
      <c r="F4" s="1">
        <v>519100</v>
      </c>
      <c r="G4" s="17">
        <f t="shared" ref="G4:G9" si="0">SUM(C4:F4)</f>
        <v>20138844</v>
      </c>
      <c r="H4" s="104" t="s">
        <v>46</v>
      </c>
      <c r="J4" s="14"/>
    </row>
    <row r="5" spans="1:10" x14ac:dyDescent="0.25">
      <c r="B5" t="s">
        <v>4</v>
      </c>
      <c r="C5" s="1"/>
      <c r="D5" s="1"/>
      <c r="E5" s="1"/>
      <c r="F5" s="1"/>
      <c r="G5" s="17">
        <f t="shared" si="0"/>
        <v>0</v>
      </c>
      <c r="H5" s="104"/>
      <c r="J5" s="14"/>
    </row>
    <row r="6" spans="1:10" x14ac:dyDescent="0.25">
      <c r="B6" t="s">
        <v>30</v>
      </c>
      <c r="C6" s="1"/>
      <c r="D6" s="1"/>
      <c r="E6" s="1"/>
      <c r="F6" s="1"/>
      <c r="G6" s="17">
        <f t="shared" si="0"/>
        <v>0</v>
      </c>
      <c r="H6" s="104"/>
      <c r="J6" s="14"/>
    </row>
    <row r="7" spans="1:10" x14ac:dyDescent="0.25">
      <c r="B7" t="s">
        <v>5</v>
      </c>
      <c r="C7" s="1"/>
      <c r="D7" s="1"/>
      <c r="E7" s="1"/>
      <c r="F7" s="1">
        <v>7311656</v>
      </c>
      <c r="G7" s="17">
        <f t="shared" si="0"/>
        <v>7311656</v>
      </c>
      <c r="H7" s="104"/>
      <c r="J7" s="14"/>
    </row>
    <row r="8" spans="1:10" x14ac:dyDescent="0.25">
      <c r="B8" t="s">
        <v>6</v>
      </c>
      <c r="C8" s="1"/>
      <c r="D8" s="1"/>
      <c r="E8" s="1"/>
      <c r="F8" s="1"/>
      <c r="G8" s="17">
        <f t="shared" si="0"/>
        <v>0</v>
      </c>
      <c r="H8" s="104"/>
      <c r="J8" s="14"/>
    </row>
    <row r="9" spans="1:10" x14ac:dyDescent="0.25">
      <c r="B9" s="2" t="s">
        <v>7</v>
      </c>
      <c r="C9" s="1"/>
      <c r="D9" s="1"/>
      <c r="E9" s="1"/>
      <c r="F9" s="1">
        <v>298709</v>
      </c>
      <c r="G9" s="17">
        <f t="shared" si="0"/>
        <v>298709</v>
      </c>
      <c r="H9" s="104"/>
      <c r="J9" s="14"/>
    </row>
    <row r="10" spans="1:10" x14ac:dyDescent="0.25">
      <c r="A10" s="58" t="s">
        <v>8</v>
      </c>
      <c r="B10" s="59"/>
      <c r="C10" s="60">
        <f>SUM(C4:C9)</f>
        <v>19619744</v>
      </c>
      <c r="D10" s="60">
        <f>SUM(D4:D9)</f>
        <v>0</v>
      </c>
      <c r="E10" s="60">
        <f>SUM(E4:E9)</f>
        <v>0</v>
      </c>
      <c r="F10" s="60">
        <f>SUM(F4:F9)</f>
        <v>8129465</v>
      </c>
      <c r="G10" s="61">
        <f>SUM(G4:G9)</f>
        <v>27749209</v>
      </c>
      <c r="H10" s="104"/>
      <c r="J10" s="14"/>
    </row>
    <row r="11" spans="1:10" x14ac:dyDescent="0.25">
      <c r="C11" s="1"/>
      <c r="D11" s="1"/>
      <c r="E11" s="1"/>
      <c r="F11" s="1"/>
      <c r="G11" s="17"/>
      <c r="H11" s="104"/>
      <c r="J11" s="14"/>
    </row>
    <row r="12" spans="1:10" x14ac:dyDescent="0.25">
      <c r="A12" s="6" t="s">
        <v>9</v>
      </c>
      <c r="B12" t="s">
        <v>10</v>
      </c>
      <c r="C12" s="1">
        <v>13733017</v>
      </c>
      <c r="D12" s="1"/>
      <c r="E12" s="1"/>
      <c r="F12" s="1">
        <v>225876</v>
      </c>
      <c r="G12" s="17">
        <f>SUM(C12:F12)</f>
        <v>13958893</v>
      </c>
      <c r="H12" s="104"/>
      <c r="J12" s="14"/>
    </row>
    <row r="13" spans="1:10" x14ac:dyDescent="0.25">
      <c r="B13" t="s">
        <v>11</v>
      </c>
      <c r="C13" s="1">
        <v>3287140</v>
      </c>
      <c r="D13" s="1"/>
      <c r="E13" s="1"/>
      <c r="F13" s="1">
        <v>68039</v>
      </c>
      <c r="G13" s="17">
        <f t="shared" ref="G13:G18" si="1">SUM(C13:F13)</f>
        <v>3355179</v>
      </c>
      <c r="H13" s="104"/>
      <c r="J13" s="14"/>
    </row>
    <row r="14" spans="1:10" x14ac:dyDescent="0.25">
      <c r="B14" t="s">
        <v>92</v>
      </c>
      <c r="C14" s="1">
        <v>410372</v>
      </c>
      <c r="D14" s="1"/>
      <c r="E14" s="1">
        <v>6175</v>
      </c>
      <c r="F14" s="1">
        <f>522694+7311656</f>
        <v>7834350</v>
      </c>
      <c r="G14" s="17">
        <f t="shared" si="1"/>
        <v>8250897</v>
      </c>
      <c r="H14" s="104"/>
      <c r="J14" s="14"/>
    </row>
    <row r="15" spans="1:10" x14ac:dyDescent="0.25">
      <c r="B15" t="s">
        <v>13</v>
      </c>
      <c r="C15" s="1">
        <v>75000</v>
      </c>
      <c r="D15" s="1"/>
      <c r="E15" s="1"/>
      <c r="F15" s="1"/>
      <c r="G15" s="17">
        <f t="shared" si="1"/>
        <v>75000</v>
      </c>
      <c r="H15" s="104"/>
      <c r="J15" s="14"/>
    </row>
    <row r="16" spans="1:10" x14ac:dyDescent="0.25">
      <c r="B16" t="s">
        <v>29</v>
      </c>
      <c r="C16" s="1">
        <v>0</v>
      </c>
      <c r="D16" s="1"/>
      <c r="E16" s="1"/>
      <c r="F16" s="1"/>
      <c r="G16" s="17">
        <f t="shared" si="1"/>
        <v>0</v>
      </c>
      <c r="H16" s="104"/>
      <c r="J16" s="14"/>
    </row>
    <row r="17" spans="1:10" x14ac:dyDescent="0.25">
      <c r="B17" t="s">
        <v>12</v>
      </c>
      <c r="C17" s="1">
        <v>0</v>
      </c>
      <c r="D17" s="1"/>
      <c r="E17" s="1"/>
      <c r="F17" s="1"/>
      <c r="G17" s="17">
        <f t="shared" si="1"/>
        <v>0</v>
      </c>
      <c r="H17" s="104"/>
      <c r="J17" s="14"/>
    </row>
    <row r="18" spans="1:10" x14ac:dyDescent="0.25">
      <c r="B18" t="s">
        <v>14</v>
      </c>
      <c r="C18" s="1">
        <v>3691</v>
      </c>
      <c r="D18" s="1"/>
      <c r="E18" s="1"/>
      <c r="F18" s="1">
        <v>1200</v>
      </c>
      <c r="G18" s="17">
        <f t="shared" si="1"/>
        <v>4891</v>
      </c>
      <c r="H18" s="104"/>
      <c r="J18" s="14"/>
    </row>
    <row r="19" spans="1:10" x14ac:dyDescent="0.25">
      <c r="A19" s="58" t="s">
        <v>15</v>
      </c>
      <c r="B19" s="59"/>
      <c r="C19" s="60">
        <f>SUM(C12:C18)</f>
        <v>17509220</v>
      </c>
      <c r="D19" s="60">
        <f>SUM(D12:D18)</f>
        <v>0</v>
      </c>
      <c r="E19" s="60">
        <f>SUM(E12:E18)</f>
        <v>6175</v>
      </c>
      <c r="F19" s="60">
        <f>SUM(F12:F18)</f>
        <v>8129465</v>
      </c>
      <c r="G19" s="61">
        <f>SUM(G12:G18)</f>
        <v>25644860</v>
      </c>
      <c r="H19" s="104"/>
      <c r="J19" s="14"/>
    </row>
    <row r="20" spans="1:10" x14ac:dyDescent="0.25">
      <c r="H20" s="104"/>
    </row>
    <row r="21" spans="1:10" x14ac:dyDescent="0.25">
      <c r="A21" s="6" t="s">
        <v>34</v>
      </c>
      <c r="B21" t="s">
        <v>35</v>
      </c>
      <c r="G21" s="17">
        <f>SUM(C21:F21)</f>
        <v>0</v>
      </c>
      <c r="H21" s="104"/>
    </row>
    <row r="22" spans="1:10" x14ac:dyDescent="0.25">
      <c r="B22" t="s">
        <v>93</v>
      </c>
      <c r="G22" s="17">
        <f>SUM(C22:F22)</f>
        <v>0</v>
      </c>
      <c r="H22" s="104"/>
    </row>
    <row r="23" spans="1:10" x14ac:dyDescent="0.25">
      <c r="B23" t="s">
        <v>94</v>
      </c>
      <c r="G23" s="17">
        <f t="shared" ref="G23" si="2">SUM(C23:F23)</f>
        <v>0</v>
      </c>
      <c r="H23" s="104"/>
    </row>
    <row r="24" spans="1:10" x14ac:dyDescent="0.25">
      <c r="A24" s="58" t="s">
        <v>36</v>
      </c>
      <c r="B24" s="59"/>
      <c r="C24" s="60">
        <f>C21-C23-C22</f>
        <v>0</v>
      </c>
      <c r="D24" s="60">
        <f t="shared" ref="D24:F24" si="3">D21-D23-D22</f>
        <v>0</v>
      </c>
      <c r="E24" s="60">
        <f t="shared" si="3"/>
        <v>0</v>
      </c>
      <c r="F24" s="60">
        <f t="shared" si="3"/>
        <v>0</v>
      </c>
      <c r="G24" s="61">
        <f>SUM(C24:F24)</f>
        <v>0</v>
      </c>
      <c r="H24" s="104"/>
      <c r="J24" s="14"/>
    </row>
    <row r="25" spans="1:10" x14ac:dyDescent="0.25">
      <c r="C25" s="15"/>
      <c r="D25" s="15"/>
      <c r="E25" s="15"/>
      <c r="F25" s="15"/>
      <c r="G25" s="20"/>
      <c r="H25" s="104"/>
      <c r="J25" s="14"/>
    </row>
    <row r="26" spans="1:10" ht="15.75" thickBot="1" x14ac:dyDescent="0.3">
      <c r="A26" s="8" t="s">
        <v>66</v>
      </c>
      <c r="B26" s="3"/>
      <c r="C26" s="4">
        <f>C10-C19+C24</f>
        <v>2110524</v>
      </c>
      <c r="D26" s="4">
        <f>D10-D19+D24</f>
        <v>0</v>
      </c>
      <c r="E26" s="4">
        <f>E10-E19+E24</f>
        <v>-6175</v>
      </c>
      <c r="F26" s="4">
        <f>F10-F19+F24</f>
        <v>0</v>
      </c>
      <c r="G26" s="18">
        <f>SUM(C26:F26)</f>
        <v>2104349</v>
      </c>
      <c r="J26" s="14"/>
    </row>
    <row r="27" spans="1:10" ht="15.75" thickTop="1" x14ac:dyDescent="0.25"/>
    <row r="28" spans="1:10" ht="30" x14ac:dyDescent="0.25">
      <c r="A28" s="9" t="s">
        <v>97</v>
      </c>
      <c r="B28" s="10"/>
      <c r="C28" s="11" t="s">
        <v>0</v>
      </c>
      <c r="D28" s="11" t="s">
        <v>32</v>
      </c>
      <c r="E28" s="11" t="s">
        <v>86</v>
      </c>
      <c r="F28" s="11" t="s">
        <v>28</v>
      </c>
      <c r="G28" s="21" t="s">
        <v>16</v>
      </c>
      <c r="H28" s="56" t="s">
        <v>45</v>
      </c>
      <c r="J28" s="14"/>
    </row>
    <row r="29" spans="1:10" ht="15" customHeight="1" x14ac:dyDescent="0.25">
      <c r="A29" s="6" t="s">
        <v>1</v>
      </c>
      <c r="B29" t="s">
        <v>33</v>
      </c>
      <c r="C29" s="13">
        <v>17972078</v>
      </c>
      <c r="D29" s="12"/>
      <c r="E29" s="12"/>
      <c r="F29" s="1">
        <v>90000</v>
      </c>
      <c r="G29" s="17">
        <f t="shared" ref="G29:G34" si="4">SUM(C29:F29)</f>
        <v>18062078</v>
      </c>
      <c r="H29" s="104" t="s">
        <v>46</v>
      </c>
      <c r="J29" s="14"/>
    </row>
    <row r="30" spans="1:10" x14ac:dyDescent="0.25">
      <c r="B30" t="s">
        <v>4</v>
      </c>
      <c r="C30" s="1"/>
      <c r="D30" s="1"/>
      <c r="E30" s="1"/>
      <c r="F30" s="1"/>
      <c r="G30" s="17">
        <f t="shared" si="4"/>
        <v>0</v>
      </c>
      <c r="H30" s="104"/>
      <c r="J30" s="14"/>
    </row>
    <row r="31" spans="1:10" x14ac:dyDescent="0.25">
      <c r="B31" t="s">
        <v>30</v>
      </c>
      <c r="C31" s="1"/>
      <c r="D31" s="1"/>
      <c r="E31" s="1"/>
      <c r="F31" s="1"/>
      <c r="G31" s="17">
        <f t="shared" si="4"/>
        <v>0</v>
      </c>
      <c r="H31" s="104"/>
      <c r="J31" s="14"/>
    </row>
    <row r="32" spans="1:10" x14ac:dyDescent="0.25">
      <c r="B32" t="s">
        <v>5</v>
      </c>
      <c r="C32" s="1"/>
      <c r="D32" s="1"/>
      <c r="E32" s="1"/>
      <c r="F32" s="1">
        <v>4302526</v>
      </c>
      <c r="G32" s="17">
        <f t="shared" si="4"/>
        <v>4302526</v>
      </c>
      <c r="H32" s="104"/>
      <c r="J32" s="14"/>
    </row>
    <row r="33" spans="1:10" x14ac:dyDescent="0.25">
      <c r="B33" t="s">
        <v>6</v>
      </c>
      <c r="C33" s="1"/>
      <c r="D33" s="1"/>
      <c r="E33" s="1"/>
      <c r="F33" s="1"/>
      <c r="G33" s="17">
        <f t="shared" si="4"/>
        <v>0</v>
      </c>
      <c r="H33" s="104"/>
      <c r="J33" s="14"/>
    </row>
    <row r="34" spans="1:10" x14ac:dyDescent="0.25">
      <c r="B34" s="2" t="s">
        <v>7</v>
      </c>
      <c r="C34" s="1"/>
      <c r="D34" s="1"/>
      <c r="E34" s="1"/>
      <c r="F34" s="1">
        <v>238183</v>
      </c>
      <c r="G34" s="17">
        <f t="shared" si="4"/>
        <v>238183</v>
      </c>
      <c r="H34" s="104"/>
      <c r="J34" s="14"/>
    </row>
    <row r="35" spans="1:10" x14ac:dyDescent="0.25">
      <c r="A35" s="58" t="s">
        <v>8</v>
      </c>
      <c r="B35" s="59"/>
      <c r="C35" s="60">
        <f>SUM(C29:C34)</f>
        <v>17972078</v>
      </c>
      <c r="D35" s="60">
        <f>SUM(D29:D34)</f>
        <v>0</v>
      </c>
      <c r="E35" s="60">
        <f>SUM(E29:E34)</f>
        <v>0</v>
      </c>
      <c r="F35" s="60">
        <f>SUM(F29:F34)</f>
        <v>4630709</v>
      </c>
      <c r="G35" s="61">
        <f>SUM(G29:G34)</f>
        <v>22602787</v>
      </c>
      <c r="H35" s="104"/>
      <c r="J35" s="14"/>
    </row>
    <row r="36" spans="1:10" x14ac:dyDescent="0.25">
      <c r="C36" s="1"/>
      <c r="D36" s="1"/>
      <c r="E36" s="1"/>
      <c r="F36" s="1"/>
      <c r="G36" s="17"/>
      <c r="H36" s="104"/>
      <c r="J36" s="14"/>
    </row>
    <row r="37" spans="1:10" x14ac:dyDescent="0.25">
      <c r="A37" s="6" t="s">
        <v>9</v>
      </c>
      <c r="B37" t="s">
        <v>10</v>
      </c>
      <c r="C37" s="1">
        <v>11325824</v>
      </c>
      <c r="D37" s="1"/>
      <c r="E37" s="1"/>
      <c r="F37" s="1"/>
      <c r="G37" s="17">
        <f>SUM(C37:F37)</f>
        <v>11325824</v>
      </c>
      <c r="H37" s="104"/>
      <c r="J37" s="14"/>
    </row>
    <row r="38" spans="1:10" x14ac:dyDescent="0.25">
      <c r="B38" t="s">
        <v>11</v>
      </c>
      <c r="C38" s="1">
        <v>2582658</v>
      </c>
      <c r="D38" s="1"/>
      <c r="E38" s="1"/>
      <c r="F38" s="1"/>
      <c r="G38" s="17">
        <f t="shared" ref="G38:G43" si="5">SUM(C38:F38)</f>
        <v>2582658</v>
      </c>
      <c r="H38" s="104"/>
      <c r="J38" s="14"/>
    </row>
    <row r="39" spans="1:10" x14ac:dyDescent="0.25">
      <c r="B39" t="s">
        <v>92</v>
      </c>
      <c r="C39" s="1">
        <v>442689</v>
      </c>
      <c r="D39" s="1"/>
      <c r="E39" s="1">
        <v>149669</v>
      </c>
      <c r="F39" s="1">
        <f>397967+4302526</f>
        <v>4700493</v>
      </c>
      <c r="G39" s="17">
        <f t="shared" si="5"/>
        <v>5292851</v>
      </c>
      <c r="H39" s="104"/>
      <c r="J39" s="14"/>
    </row>
    <row r="40" spans="1:10" x14ac:dyDescent="0.25">
      <c r="B40" t="s">
        <v>13</v>
      </c>
      <c r="C40" s="1"/>
      <c r="D40" s="1"/>
      <c r="E40" s="1"/>
      <c r="F40" s="1"/>
      <c r="G40" s="17">
        <f t="shared" si="5"/>
        <v>0</v>
      </c>
      <c r="H40" s="104"/>
      <c r="J40" s="14"/>
    </row>
    <row r="41" spans="1:10" x14ac:dyDescent="0.25">
      <c r="B41" t="s">
        <v>29</v>
      </c>
      <c r="C41" s="1"/>
      <c r="D41" s="1"/>
      <c r="E41" s="1"/>
      <c r="F41" s="1"/>
      <c r="G41" s="17">
        <f t="shared" si="5"/>
        <v>0</v>
      </c>
      <c r="H41" s="104"/>
      <c r="J41" s="14"/>
    </row>
    <row r="42" spans="1:10" x14ac:dyDescent="0.25">
      <c r="B42" t="s">
        <v>12</v>
      </c>
      <c r="C42" s="1"/>
      <c r="D42" s="1"/>
      <c r="E42" s="1"/>
      <c r="F42" s="1"/>
      <c r="G42" s="17">
        <f t="shared" si="5"/>
        <v>0</v>
      </c>
      <c r="H42" s="104"/>
      <c r="J42" s="14"/>
    </row>
    <row r="43" spans="1:10" x14ac:dyDescent="0.25">
      <c r="B43" t="s">
        <v>14</v>
      </c>
      <c r="C43" s="1">
        <v>4402</v>
      </c>
      <c r="D43" s="1"/>
      <c r="E43" s="1"/>
      <c r="F43" s="1">
        <v>350</v>
      </c>
      <c r="G43" s="17">
        <f t="shared" si="5"/>
        <v>4752</v>
      </c>
      <c r="H43" s="104"/>
      <c r="J43" s="14"/>
    </row>
    <row r="44" spans="1:10" x14ac:dyDescent="0.25">
      <c r="A44" s="58" t="s">
        <v>15</v>
      </c>
      <c r="B44" s="59"/>
      <c r="C44" s="60">
        <f>SUM(C37:C43)</f>
        <v>14355573</v>
      </c>
      <c r="D44" s="60">
        <f>SUM(D37:D43)</f>
        <v>0</v>
      </c>
      <c r="E44" s="60">
        <f>SUM(E37:E43)</f>
        <v>149669</v>
      </c>
      <c r="F44" s="60">
        <f>SUM(F37:F43)</f>
        <v>4700843</v>
      </c>
      <c r="G44" s="61">
        <f>SUM(G37:G43)</f>
        <v>19206085</v>
      </c>
      <c r="H44" s="104"/>
      <c r="J44" s="14"/>
    </row>
    <row r="45" spans="1:10" x14ac:dyDescent="0.25">
      <c r="H45" s="104"/>
    </row>
    <row r="46" spans="1:10" x14ac:dyDescent="0.25">
      <c r="A46" s="6" t="s">
        <v>34</v>
      </c>
      <c r="B46" t="s">
        <v>35</v>
      </c>
      <c r="G46" s="17">
        <f>SUM(C46:F46)</f>
        <v>0</v>
      </c>
      <c r="H46" s="104"/>
    </row>
    <row r="47" spans="1:10" x14ac:dyDescent="0.25">
      <c r="B47" t="s">
        <v>93</v>
      </c>
      <c r="G47" s="17">
        <f>SUM(C47:F47)</f>
        <v>0</v>
      </c>
      <c r="H47" s="104"/>
    </row>
    <row r="48" spans="1:10" x14ac:dyDescent="0.25">
      <c r="B48" t="s">
        <v>94</v>
      </c>
      <c r="G48" s="17">
        <f t="shared" ref="G48" si="6">SUM(C48:F48)</f>
        <v>0</v>
      </c>
      <c r="H48" s="104"/>
    </row>
    <row r="49" spans="1:10" x14ac:dyDescent="0.25">
      <c r="A49" s="58" t="s">
        <v>36</v>
      </c>
      <c r="B49" s="59"/>
      <c r="C49" s="60">
        <f>C46-C48-C47</f>
        <v>0</v>
      </c>
      <c r="D49" s="60">
        <f t="shared" ref="D49" si="7">D46-D48-D47</f>
        <v>0</v>
      </c>
      <c r="E49" s="60">
        <f t="shared" ref="E49" si="8">E46-E48-E47</f>
        <v>0</v>
      </c>
      <c r="F49" s="60">
        <f t="shared" ref="F49" si="9">F46-F48-F47</f>
        <v>0</v>
      </c>
      <c r="G49" s="61">
        <f>SUM(C49:F49)</f>
        <v>0</v>
      </c>
      <c r="H49" s="104"/>
      <c r="J49" s="14"/>
    </row>
    <row r="50" spans="1:10" x14ac:dyDescent="0.25">
      <c r="C50" s="15"/>
      <c r="D50" s="15"/>
      <c r="E50" s="15"/>
      <c r="F50" s="15"/>
      <c r="G50" s="20"/>
      <c r="H50" s="104"/>
      <c r="J50" s="14"/>
    </row>
    <row r="51" spans="1:10" ht="15.75" thickBot="1" x14ac:dyDescent="0.3">
      <c r="A51" s="8" t="s">
        <v>66</v>
      </c>
      <c r="B51" s="3"/>
      <c r="C51" s="4">
        <f>C35-C44+C49</f>
        <v>3616505</v>
      </c>
      <c r="D51" s="4">
        <f>D35-D44+D49</f>
        <v>0</v>
      </c>
      <c r="E51" s="4">
        <f>E35-E44+E49</f>
        <v>-149669</v>
      </c>
      <c r="F51" s="4">
        <f>F35-F44+F49</f>
        <v>-70134</v>
      </c>
      <c r="G51" s="18">
        <f>SUM(C51:F51)</f>
        <v>3396702</v>
      </c>
      <c r="J51" s="14"/>
    </row>
    <row r="52" spans="1:10" ht="15.75" thickTop="1" x14ac:dyDescent="0.25"/>
    <row r="53" spans="1:10" ht="30" x14ac:dyDescent="0.25">
      <c r="A53" s="9" t="s">
        <v>98</v>
      </c>
      <c r="B53" s="10"/>
      <c r="C53" s="11" t="s">
        <v>0</v>
      </c>
      <c r="D53" s="11" t="s">
        <v>32</v>
      </c>
      <c r="E53" s="11" t="s">
        <v>86</v>
      </c>
      <c r="F53" s="11" t="s">
        <v>28</v>
      </c>
      <c r="G53" s="21" t="s">
        <v>16</v>
      </c>
      <c r="H53" s="56" t="s">
        <v>45</v>
      </c>
      <c r="J53" s="14"/>
    </row>
    <row r="54" spans="1:10" ht="15" customHeight="1" x14ac:dyDescent="0.25">
      <c r="A54" s="6" t="s">
        <v>1</v>
      </c>
      <c r="B54" t="s">
        <v>33</v>
      </c>
      <c r="C54" s="13">
        <v>4314352</v>
      </c>
      <c r="D54" s="12"/>
      <c r="E54" s="12"/>
      <c r="F54" s="12"/>
      <c r="G54" s="17">
        <f t="shared" ref="G54:G59" si="10">SUM(C54:F54)</f>
        <v>4314352</v>
      </c>
      <c r="H54" s="104" t="s">
        <v>46</v>
      </c>
      <c r="J54" s="14"/>
    </row>
    <row r="55" spans="1:10" x14ac:dyDescent="0.25">
      <c r="B55" t="s">
        <v>4</v>
      </c>
      <c r="C55" s="1"/>
      <c r="D55" s="1"/>
      <c r="E55" s="1"/>
      <c r="F55" s="1"/>
      <c r="G55" s="17">
        <f t="shared" si="10"/>
        <v>0</v>
      </c>
      <c r="H55" s="104"/>
      <c r="J55" s="14"/>
    </row>
    <row r="56" spans="1:10" x14ac:dyDescent="0.25">
      <c r="B56" t="s">
        <v>30</v>
      </c>
      <c r="C56" s="1"/>
      <c r="D56" s="1"/>
      <c r="E56" s="1"/>
      <c r="F56" s="1"/>
      <c r="G56" s="17">
        <f t="shared" si="10"/>
        <v>0</v>
      </c>
      <c r="H56" s="104"/>
      <c r="J56" s="14"/>
    </row>
    <row r="57" spans="1:10" x14ac:dyDescent="0.25">
      <c r="B57" t="s">
        <v>5</v>
      </c>
      <c r="C57" s="1"/>
      <c r="D57" s="1"/>
      <c r="E57" s="1"/>
      <c r="F57" s="1">
        <v>514078</v>
      </c>
      <c r="G57" s="17">
        <f t="shared" si="10"/>
        <v>514078</v>
      </c>
      <c r="H57" s="104"/>
      <c r="J57" s="14"/>
    </row>
    <row r="58" spans="1:10" x14ac:dyDescent="0.25">
      <c r="B58" t="s">
        <v>6</v>
      </c>
      <c r="C58" s="1"/>
      <c r="D58" s="1"/>
      <c r="E58" s="1"/>
      <c r="F58" s="1"/>
      <c r="G58" s="17">
        <f t="shared" si="10"/>
        <v>0</v>
      </c>
      <c r="H58" s="104"/>
      <c r="J58" s="14"/>
    </row>
    <row r="59" spans="1:10" x14ac:dyDescent="0.25">
      <c r="B59" s="2" t="s">
        <v>7</v>
      </c>
      <c r="C59" s="1"/>
      <c r="D59" s="1"/>
      <c r="E59" s="1"/>
      <c r="F59" s="1">
        <v>288125</v>
      </c>
      <c r="G59" s="17">
        <f t="shared" si="10"/>
        <v>288125</v>
      </c>
      <c r="H59" s="104"/>
      <c r="J59" s="14"/>
    </row>
    <row r="60" spans="1:10" x14ac:dyDescent="0.25">
      <c r="A60" s="58" t="s">
        <v>8</v>
      </c>
      <c r="B60" s="59"/>
      <c r="C60" s="60">
        <f>SUM(C54:C59)</f>
        <v>4314352</v>
      </c>
      <c r="D60" s="60">
        <f>SUM(D54:D59)</f>
        <v>0</v>
      </c>
      <c r="E60" s="60">
        <f>SUM(E54:E59)</f>
        <v>0</v>
      </c>
      <c r="F60" s="60">
        <f>SUM(F54:F59)</f>
        <v>802203</v>
      </c>
      <c r="G60" s="61">
        <f>SUM(G54:G59)</f>
        <v>5116555</v>
      </c>
      <c r="H60" s="104"/>
      <c r="J60" s="14"/>
    </row>
    <row r="61" spans="1:10" x14ac:dyDescent="0.25">
      <c r="C61" s="1"/>
      <c r="D61" s="1"/>
      <c r="E61" s="1"/>
      <c r="F61" s="1"/>
      <c r="G61" s="17"/>
      <c r="H61" s="104"/>
      <c r="J61" s="14"/>
    </row>
    <row r="62" spans="1:10" x14ac:dyDescent="0.25">
      <c r="A62" s="6" t="s">
        <v>9</v>
      </c>
      <c r="B62" t="s">
        <v>10</v>
      </c>
      <c r="C62" s="1">
        <v>5100928</v>
      </c>
      <c r="D62" s="1"/>
      <c r="E62" s="1"/>
      <c r="F62" s="1">
        <v>225000</v>
      </c>
      <c r="G62" s="17">
        <f>SUM(C62:F62)</f>
        <v>5325928</v>
      </c>
      <c r="H62" s="104"/>
      <c r="J62" s="14"/>
    </row>
    <row r="63" spans="1:10" x14ac:dyDescent="0.25">
      <c r="B63" t="s">
        <v>11</v>
      </c>
      <c r="C63" s="1">
        <v>994108</v>
      </c>
      <c r="D63" s="1"/>
      <c r="E63" s="1"/>
      <c r="F63" s="1">
        <v>32007</v>
      </c>
      <c r="G63" s="17">
        <f t="shared" ref="G63:G68" si="11">SUM(C63:F63)</f>
        <v>1026115</v>
      </c>
      <c r="H63" s="104"/>
      <c r="J63" s="14"/>
    </row>
    <row r="64" spans="1:10" x14ac:dyDescent="0.25">
      <c r="B64" t="s">
        <v>92</v>
      </c>
      <c r="C64" s="1">
        <v>159028</v>
      </c>
      <c r="D64" s="1"/>
      <c r="E64" s="1"/>
      <c r="F64" s="1">
        <f>35765+514078</f>
        <v>549843</v>
      </c>
      <c r="G64" s="17">
        <f t="shared" si="11"/>
        <v>708871</v>
      </c>
      <c r="H64" s="104"/>
      <c r="J64" s="14"/>
    </row>
    <row r="65" spans="1:10" x14ac:dyDescent="0.25">
      <c r="B65" t="s">
        <v>13</v>
      </c>
      <c r="C65" s="1"/>
      <c r="D65" s="1"/>
      <c r="E65" s="1"/>
      <c r="F65" s="1"/>
      <c r="G65" s="17">
        <f t="shared" si="11"/>
        <v>0</v>
      </c>
      <c r="H65" s="104"/>
      <c r="J65" s="14"/>
    </row>
    <row r="66" spans="1:10" x14ac:dyDescent="0.25">
      <c r="B66" t="s">
        <v>29</v>
      </c>
      <c r="C66" s="1"/>
      <c r="D66" s="1"/>
      <c r="E66" s="1"/>
      <c r="F66" s="1"/>
      <c r="G66" s="17">
        <f t="shared" si="11"/>
        <v>0</v>
      </c>
      <c r="H66" s="104"/>
      <c r="J66" s="14"/>
    </row>
    <row r="67" spans="1:10" x14ac:dyDescent="0.25">
      <c r="B67" t="s">
        <v>12</v>
      </c>
      <c r="C67" s="1"/>
      <c r="D67" s="1"/>
      <c r="E67" s="1"/>
      <c r="F67" s="1"/>
      <c r="G67" s="17">
        <f t="shared" si="11"/>
        <v>0</v>
      </c>
      <c r="H67" s="104"/>
      <c r="J67" s="14"/>
    </row>
    <row r="68" spans="1:10" x14ac:dyDescent="0.25">
      <c r="B68" t="s">
        <v>14</v>
      </c>
      <c r="C68" s="1">
        <v>11404</v>
      </c>
      <c r="D68" s="1"/>
      <c r="E68" s="1"/>
      <c r="F68" s="1"/>
      <c r="G68" s="17">
        <f t="shared" si="11"/>
        <v>11404</v>
      </c>
      <c r="H68" s="104"/>
      <c r="J68" s="14"/>
    </row>
    <row r="69" spans="1:10" x14ac:dyDescent="0.25">
      <c r="A69" s="58" t="s">
        <v>15</v>
      </c>
      <c r="B69" s="59"/>
      <c r="C69" s="60">
        <f>SUM(C62:C68)</f>
        <v>6265468</v>
      </c>
      <c r="D69" s="60">
        <f>SUM(D62:D68)</f>
        <v>0</v>
      </c>
      <c r="E69" s="60">
        <f>SUM(E62:E68)</f>
        <v>0</v>
      </c>
      <c r="F69" s="60">
        <f>SUM(F62:F68)</f>
        <v>806850</v>
      </c>
      <c r="G69" s="61">
        <f>SUM(G62:G68)</f>
        <v>7072318</v>
      </c>
      <c r="H69" s="104"/>
      <c r="J69" s="14"/>
    </row>
    <row r="70" spans="1:10" x14ac:dyDescent="0.25">
      <c r="H70" s="104"/>
    </row>
    <row r="71" spans="1:10" x14ac:dyDescent="0.25">
      <c r="A71" s="6" t="s">
        <v>34</v>
      </c>
      <c r="B71" t="s">
        <v>35</v>
      </c>
      <c r="G71" s="17">
        <f>SUM(C71:F71)</f>
        <v>0</v>
      </c>
      <c r="H71" s="104"/>
    </row>
    <row r="72" spans="1:10" x14ac:dyDescent="0.25">
      <c r="B72" t="s">
        <v>93</v>
      </c>
      <c r="G72" s="17">
        <f>SUM(C72:F72)</f>
        <v>0</v>
      </c>
      <c r="H72" s="104"/>
    </row>
    <row r="73" spans="1:10" x14ac:dyDescent="0.25">
      <c r="B73" t="s">
        <v>94</v>
      </c>
      <c r="G73" s="17">
        <f t="shared" ref="G73" si="12">SUM(C73:F73)</f>
        <v>0</v>
      </c>
      <c r="H73" s="104"/>
    </row>
    <row r="74" spans="1:10" x14ac:dyDescent="0.25">
      <c r="A74" s="58" t="s">
        <v>36</v>
      </c>
      <c r="B74" s="59"/>
      <c r="C74" s="60">
        <f>C71-C73-C72</f>
        <v>0</v>
      </c>
      <c r="D74" s="60">
        <f t="shared" ref="D74" si="13">D71-D73-D72</f>
        <v>0</v>
      </c>
      <c r="E74" s="60">
        <f t="shared" ref="E74" si="14">E71-E73-E72</f>
        <v>0</v>
      </c>
      <c r="F74" s="60">
        <f t="shared" ref="F74" si="15">F71-F73-F72</f>
        <v>0</v>
      </c>
      <c r="G74" s="61">
        <f>SUM(C74:F74)</f>
        <v>0</v>
      </c>
      <c r="H74" s="104"/>
      <c r="J74" s="14"/>
    </row>
    <row r="75" spans="1:10" x14ac:dyDescent="0.25">
      <c r="C75" s="15"/>
      <c r="D75" s="15"/>
      <c r="E75" s="15"/>
      <c r="F75" s="15"/>
      <c r="G75" s="20"/>
      <c r="H75" s="104"/>
      <c r="J75" s="14"/>
    </row>
    <row r="76" spans="1:10" ht="15.75" thickBot="1" x14ac:dyDescent="0.3">
      <c r="A76" s="8" t="s">
        <v>66</v>
      </c>
      <c r="B76" s="3"/>
      <c r="C76" s="4">
        <f>C60-C69+C74</f>
        <v>-1951116</v>
      </c>
      <c r="D76" s="4">
        <f>D60-D69+D74</f>
        <v>0</v>
      </c>
      <c r="E76" s="4">
        <f>E60-E69+E74</f>
        <v>0</v>
      </c>
      <c r="F76" s="4">
        <f>F60-F69+F74</f>
        <v>-4647</v>
      </c>
      <c r="G76" s="18">
        <f>SUM(C76:F76)</f>
        <v>-1955763</v>
      </c>
      <c r="J76" s="14"/>
    </row>
    <row r="77" spans="1:10" ht="15.75" thickTop="1" x14ac:dyDescent="0.25"/>
    <row r="78" spans="1:10" ht="30" x14ac:dyDescent="0.25">
      <c r="A78" s="9" t="s">
        <v>99</v>
      </c>
      <c r="B78" s="10"/>
      <c r="C78" s="11" t="s">
        <v>0</v>
      </c>
      <c r="D78" s="11" t="s">
        <v>32</v>
      </c>
      <c r="E78" s="11" t="s">
        <v>86</v>
      </c>
      <c r="F78" s="11" t="s">
        <v>28</v>
      </c>
      <c r="G78" s="21" t="s">
        <v>16</v>
      </c>
      <c r="H78" s="56" t="s">
        <v>45</v>
      </c>
      <c r="J78" s="14"/>
    </row>
    <row r="79" spans="1:10" ht="15" customHeight="1" x14ac:dyDescent="0.25">
      <c r="A79" s="6" t="s">
        <v>1</v>
      </c>
      <c r="B79" t="s">
        <v>33</v>
      </c>
      <c r="C79" s="13">
        <v>5939169</v>
      </c>
      <c r="D79" s="12"/>
      <c r="E79" s="12"/>
      <c r="F79" s="12"/>
      <c r="G79" s="17">
        <f t="shared" ref="G79:G84" si="16">SUM(C79:F79)</f>
        <v>5939169</v>
      </c>
      <c r="H79" s="104" t="s">
        <v>46</v>
      </c>
      <c r="J79" s="14"/>
    </row>
    <row r="80" spans="1:10" x14ac:dyDescent="0.25">
      <c r="B80" t="s">
        <v>4</v>
      </c>
      <c r="C80" s="1"/>
      <c r="D80" s="1"/>
      <c r="E80" s="1"/>
      <c r="F80" s="1"/>
      <c r="G80" s="17">
        <f t="shared" si="16"/>
        <v>0</v>
      </c>
      <c r="H80" s="104"/>
      <c r="J80" s="14"/>
    </row>
    <row r="81" spans="1:10" x14ac:dyDescent="0.25">
      <c r="B81" t="s">
        <v>30</v>
      </c>
      <c r="C81" s="1"/>
      <c r="D81" s="1"/>
      <c r="E81" s="1"/>
      <c r="F81" s="1"/>
      <c r="G81" s="17">
        <f t="shared" si="16"/>
        <v>0</v>
      </c>
      <c r="H81" s="104"/>
      <c r="J81" s="14"/>
    </row>
    <row r="82" spans="1:10" x14ac:dyDescent="0.25">
      <c r="B82" t="s">
        <v>5</v>
      </c>
      <c r="C82" s="1"/>
      <c r="D82" s="1"/>
      <c r="E82" s="1"/>
      <c r="F82" s="1">
        <v>2799280</v>
      </c>
      <c r="G82" s="17">
        <f t="shared" si="16"/>
        <v>2799280</v>
      </c>
      <c r="H82" s="104"/>
      <c r="J82" s="14"/>
    </row>
    <row r="83" spans="1:10" x14ac:dyDescent="0.25">
      <c r="B83" t="s">
        <v>6</v>
      </c>
      <c r="C83" s="1"/>
      <c r="D83" s="1"/>
      <c r="E83" s="1"/>
      <c r="F83" s="1"/>
      <c r="G83" s="17">
        <f t="shared" si="16"/>
        <v>0</v>
      </c>
      <c r="H83" s="104"/>
      <c r="J83" s="14"/>
    </row>
    <row r="84" spans="1:10" x14ac:dyDescent="0.25">
      <c r="B84" s="2" t="s">
        <v>7</v>
      </c>
      <c r="C84" s="1"/>
      <c r="D84" s="1"/>
      <c r="E84" s="1"/>
      <c r="F84" s="1"/>
      <c r="G84" s="17">
        <f t="shared" si="16"/>
        <v>0</v>
      </c>
      <c r="H84" s="104"/>
      <c r="J84" s="14"/>
    </row>
    <row r="85" spans="1:10" x14ac:dyDescent="0.25">
      <c r="A85" s="58" t="s">
        <v>8</v>
      </c>
      <c r="B85" s="59"/>
      <c r="C85" s="60">
        <f>SUM(C79:C84)</f>
        <v>5939169</v>
      </c>
      <c r="D85" s="60">
        <f>SUM(D79:D84)</f>
        <v>0</v>
      </c>
      <c r="E85" s="60">
        <f>SUM(E79:E84)</f>
        <v>0</v>
      </c>
      <c r="F85" s="60">
        <f>SUM(F79:F84)</f>
        <v>2799280</v>
      </c>
      <c r="G85" s="61">
        <f>SUM(G79:G84)</f>
        <v>8738449</v>
      </c>
      <c r="H85" s="104"/>
      <c r="J85" s="14"/>
    </row>
    <row r="86" spans="1:10" x14ac:dyDescent="0.25">
      <c r="C86" s="1"/>
      <c r="D86" s="1"/>
      <c r="E86" s="1"/>
      <c r="F86" s="1"/>
      <c r="G86" s="17"/>
      <c r="H86" s="104"/>
      <c r="J86" s="14"/>
    </row>
    <row r="87" spans="1:10" x14ac:dyDescent="0.25">
      <c r="A87" s="6" t="s">
        <v>9</v>
      </c>
      <c r="B87" t="s">
        <v>10</v>
      </c>
      <c r="C87" s="1">
        <v>3315636</v>
      </c>
      <c r="D87" s="1"/>
      <c r="E87" s="1"/>
      <c r="F87" s="1"/>
      <c r="G87" s="17">
        <f>SUM(C87:F87)</f>
        <v>3315636</v>
      </c>
      <c r="H87" s="104"/>
      <c r="J87" s="14"/>
    </row>
    <row r="88" spans="1:10" x14ac:dyDescent="0.25">
      <c r="B88" t="s">
        <v>11</v>
      </c>
      <c r="C88" s="1">
        <v>624000</v>
      </c>
      <c r="D88" s="1"/>
      <c r="E88" s="1"/>
      <c r="F88" s="1"/>
      <c r="G88" s="17">
        <f t="shared" ref="G88:G93" si="17">SUM(C88:F88)</f>
        <v>624000</v>
      </c>
      <c r="H88" s="104"/>
      <c r="J88" s="14"/>
    </row>
    <row r="89" spans="1:10" x14ac:dyDescent="0.25">
      <c r="B89" t="s">
        <v>92</v>
      </c>
      <c r="C89" s="1">
        <v>165126</v>
      </c>
      <c r="D89" s="1"/>
      <c r="E89" s="1">
        <v>4569</v>
      </c>
      <c r="F89" s="1">
        <v>2799280</v>
      </c>
      <c r="G89" s="17">
        <f t="shared" si="17"/>
        <v>2968975</v>
      </c>
      <c r="H89" s="104"/>
      <c r="J89" s="14"/>
    </row>
    <row r="90" spans="1:10" x14ac:dyDescent="0.25">
      <c r="B90" t="s">
        <v>13</v>
      </c>
      <c r="C90" s="1"/>
      <c r="D90" s="1"/>
      <c r="E90" s="1"/>
      <c r="F90" s="1"/>
      <c r="G90" s="17">
        <f t="shared" si="17"/>
        <v>0</v>
      </c>
      <c r="H90" s="104"/>
      <c r="J90" s="14"/>
    </row>
    <row r="91" spans="1:10" x14ac:dyDescent="0.25">
      <c r="B91" t="s">
        <v>29</v>
      </c>
      <c r="C91" s="1"/>
      <c r="D91" s="1"/>
      <c r="E91" s="1"/>
      <c r="F91" s="1"/>
      <c r="G91" s="17">
        <f t="shared" si="17"/>
        <v>0</v>
      </c>
      <c r="H91" s="104"/>
      <c r="J91" s="14"/>
    </row>
    <row r="92" spans="1:10" x14ac:dyDescent="0.25">
      <c r="B92" t="s">
        <v>12</v>
      </c>
      <c r="C92" s="1"/>
      <c r="D92" s="1"/>
      <c r="E92" s="1"/>
      <c r="F92" s="1"/>
      <c r="G92" s="17">
        <f t="shared" si="17"/>
        <v>0</v>
      </c>
      <c r="H92" s="104"/>
      <c r="J92" s="14"/>
    </row>
    <row r="93" spans="1:10" x14ac:dyDescent="0.25">
      <c r="B93" t="s">
        <v>14</v>
      </c>
      <c r="C93" s="1">
        <v>4700</v>
      </c>
      <c r="D93" s="1"/>
      <c r="E93" s="1"/>
      <c r="F93" s="1"/>
      <c r="G93" s="17">
        <f t="shared" si="17"/>
        <v>4700</v>
      </c>
      <c r="H93" s="104"/>
      <c r="J93" s="14"/>
    </row>
    <row r="94" spans="1:10" x14ac:dyDescent="0.25">
      <c r="A94" s="58" t="s">
        <v>15</v>
      </c>
      <c r="B94" s="59"/>
      <c r="C94" s="60">
        <f>SUM(C87:C93)</f>
        <v>4109462</v>
      </c>
      <c r="D94" s="60">
        <f>SUM(D87:D93)</f>
        <v>0</v>
      </c>
      <c r="E94" s="60">
        <f>SUM(E87:E93)</f>
        <v>4569</v>
      </c>
      <c r="F94" s="60">
        <f>SUM(F87:F93)</f>
        <v>2799280</v>
      </c>
      <c r="G94" s="61">
        <f>SUM(G87:G93)</f>
        <v>6913311</v>
      </c>
      <c r="H94" s="104"/>
      <c r="J94" s="14"/>
    </row>
    <row r="95" spans="1:10" x14ac:dyDescent="0.25">
      <c r="H95" s="104"/>
    </row>
    <row r="96" spans="1:10" x14ac:dyDescent="0.25">
      <c r="A96" s="6" t="s">
        <v>34</v>
      </c>
      <c r="B96" t="s">
        <v>35</v>
      </c>
      <c r="G96" s="17">
        <f>SUM(C96:F96)</f>
        <v>0</v>
      </c>
      <c r="H96" s="104"/>
    </row>
    <row r="97" spans="1:10" x14ac:dyDescent="0.25">
      <c r="B97" t="s">
        <v>93</v>
      </c>
      <c r="G97" s="17">
        <f>SUM(C97:F97)</f>
        <v>0</v>
      </c>
      <c r="H97" s="104"/>
    </row>
    <row r="98" spans="1:10" x14ac:dyDescent="0.25">
      <c r="B98" t="s">
        <v>94</v>
      </c>
      <c r="G98" s="17">
        <f t="shared" ref="G98" si="18">SUM(C98:F98)</f>
        <v>0</v>
      </c>
      <c r="H98" s="104"/>
    </row>
    <row r="99" spans="1:10" x14ac:dyDescent="0.25">
      <c r="A99" s="58" t="s">
        <v>36</v>
      </c>
      <c r="B99" s="59"/>
      <c r="C99" s="60">
        <f>C96-C98-C97</f>
        <v>0</v>
      </c>
      <c r="D99" s="60">
        <f t="shared" ref="D99" si="19">D96-D98-D97</f>
        <v>0</v>
      </c>
      <c r="E99" s="60">
        <f t="shared" ref="E99" si="20">E96-E98-E97</f>
        <v>0</v>
      </c>
      <c r="F99" s="60">
        <f t="shared" ref="F99" si="21">F96-F98-F97</f>
        <v>0</v>
      </c>
      <c r="G99" s="61">
        <f>SUM(C99:F99)</f>
        <v>0</v>
      </c>
      <c r="H99" s="104"/>
      <c r="J99" s="14"/>
    </row>
    <row r="100" spans="1:10" x14ac:dyDescent="0.25">
      <c r="C100" s="15"/>
      <c r="D100" s="15"/>
      <c r="E100" s="15"/>
      <c r="F100" s="15"/>
      <c r="G100" s="20"/>
      <c r="H100" s="104"/>
      <c r="J100" s="14"/>
    </row>
    <row r="101" spans="1:10" ht="15.75" thickBot="1" x14ac:dyDescent="0.3">
      <c r="A101" s="8" t="s">
        <v>66</v>
      </c>
      <c r="B101" s="3"/>
      <c r="C101" s="4">
        <f>C85-C94+C99</f>
        <v>1829707</v>
      </c>
      <c r="D101" s="4">
        <f>D85-D94+D99</f>
        <v>0</v>
      </c>
      <c r="E101" s="4">
        <f>E85-E94+E99</f>
        <v>-4569</v>
      </c>
      <c r="F101" s="4">
        <f>F85-F94+F99</f>
        <v>0</v>
      </c>
      <c r="G101" s="18">
        <f>SUM(C101:F101)</f>
        <v>1825138</v>
      </c>
      <c r="J101" s="14"/>
    </row>
    <row r="102" spans="1:10" ht="15.75" thickTop="1" x14ac:dyDescent="0.25"/>
    <row r="103" spans="1:10" ht="30" x14ac:dyDescent="0.25">
      <c r="A103" s="9" t="s">
        <v>100</v>
      </c>
      <c r="B103" s="10"/>
      <c r="C103" s="11" t="s">
        <v>0</v>
      </c>
      <c r="D103" s="11" t="s">
        <v>32</v>
      </c>
      <c r="E103" s="11" t="s">
        <v>86</v>
      </c>
      <c r="F103" s="11" t="s">
        <v>28</v>
      </c>
      <c r="G103" s="21" t="s">
        <v>16</v>
      </c>
      <c r="H103" s="56" t="s">
        <v>45</v>
      </c>
      <c r="J103" s="14"/>
    </row>
    <row r="104" spans="1:10" ht="15" customHeight="1" x14ac:dyDescent="0.25">
      <c r="A104" s="6" t="s">
        <v>1</v>
      </c>
      <c r="B104" t="s">
        <v>33</v>
      </c>
      <c r="C104" s="13"/>
      <c r="D104" s="12"/>
      <c r="E104" s="12"/>
      <c r="F104" s="12"/>
      <c r="G104" s="17">
        <f t="shared" ref="G104:G109" si="22">SUM(C104:F104)</f>
        <v>0</v>
      </c>
      <c r="H104" s="104" t="s">
        <v>46</v>
      </c>
      <c r="J104" s="14"/>
    </row>
    <row r="105" spans="1:10" x14ac:dyDescent="0.25">
      <c r="B105" t="s">
        <v>4</v>
      </c>
      <c r="C105" s="1"/>
      <c r="D105" s="1"/>
      <c r="E105" s="1"/>
      <c r="F105" s="1"/>
      <c r="G105" s="17">
        <f t="shared" si="22"/>
        <v>0</v>
      </c>
      <c r="H105" s="104"/>
      <c r="J105" s="14"/>
    </row>
    <row r="106" spans="1:10" x14ac:dyDescent="0.25">
      <c r="B106" t="s">
        <v>30</v>
      </c>
      <c r="C106" s="1"/>
      <c r="D106" s="1"/>
      <c r="E106" s="1"/>
      <c r="F106" s="1"/>
      <c r="G106" s="17">
        <f t="shared" si="22"/>
        <v>0</v>
      </c>
      <c r="H106" s="104"/>
      <c r="J106" s="14"/>
    </row>
    <row r="107" spans="1:10" x14ac:dyDescent="0.25">
      <c r="B107" t="s">
        <v>5</v>
      </c>
      <c r="C107" s="1"/>
      <c r="D107" s="1"/>
      <c r="E107" s="1"/>
      <c r="F107" s="1">
        <v>3233936</v>
      </c>
      <c r="G107" s="17">
        <f t="shared" si="22"/>
        <v>3233936</v>
      </c>
      <c r="H107" s="104"/>
      <c r="J107" s="14"/>
    </row>
    <row r="108" spans="1:10" x14ac:dyDescent="0.25">
      <c r="B108" t="s">
        <v>6</v>
      </c>
      <c r="C108" s="1"/>
      <c r="D108" s="1"/>
      <c r="E108" s="1"/>
      <c r="F108" s="1"/>
      <c r="G108" s="17">
        <f t="shared" si="22"/>
        <v>0</v>
      </c>
      <c r="H108" s="104"/>
      <c r="J108" s="14"/>
    </row>
    <row r="109" spans="1:10" x14ac:dyDescent="0.25">
      <c r="B109" s="2" t="s">
        <v>7</v>
      </c>
      <c r="C109" s="1"/>
      <c r="D109" s="1"/>
      <c r="E109" s="1"/>
      <c r="F109" s="1"/>
      <c r="G109" s="17">
        <f t="shared" si="22"/>
        <v>0</v>
      </c>
      <c r="H109" s="104"/>
      <c r="J109" s="14"/>
    </row>
    <row r="110" spans="1:10" x14ac:dyDescent="0.25">
      <c r="A110" s="58" t="s">
        <v>8</v>
      </c>
      <c r="B110" s="59"/>
      <c r="C110" s="60">
        <f>SUM(C104:C109)</f>
        <v>0</v>
      </c>
      <c r="D110" s="60">
        <f>SUM(D104:D109)</f>
        <v>0</v>
      </c>
      <c r="E110" s="60">
        <f>SUM(E104:E109)</f>
        <v>0</v>
      </c>
      <c r="F110" s="60">
        <f>SUM(F104:F109)</f>
        <v>3233936</v>
      </c>
      <c r="G110" s="61">
        <f>SUM(G104:G109)</f>
        <v>3233936</v>
      </c>
      <c r="H110" s="104"/>
      <c r="J110" s="14"/>
    </row>
    <row r="111" spans="1:10" x14ac:dyDescent="0.25">
      <c r="C111" s="1"/>
      <c r="D111" s="1"/>
      <c r="E111" s="1"/>
      <c r="F111" s="1"/>
      <c r="G111" s="17"/>
      <c r="H111" s="104"/>
      <c r="J111" s="14"/>
    </row>
    <row r="112" spans="1:10" x14ac:dyDescent="0.25">
      <c r="A112" s="6" t="s">
        <v>9</v>
      </c>
      <c r="B112" t="s">
        <v>10</v>
      </c>
      <c r="C112" s="1">
        <v>1083103</v>
      </c>
      <c r="D112" s="1"/>
      <c r="E112" s="1"/>
      <c r="F112" s="1"/>
      <c r="G112" s="17">
        <f>SUM(C112:F112)</f>
        <v>1083103</v>
      </c>
      <c r="H112" s="104"/>
      <c r="J112" s="14"/>
    </row>
    <row r="113" spans="1:10" x14ac:dyDescent="0.25">
      <c r="B113" t="s">
        <v>11</v>
      </c>
      <c r="C113" s="1">
        <v>277640</v>
      </c>
      <c r="D113" s="1"/>
      <c r="E113" s="1"/>
      <c r="F113" s="1"/>
      <c r="G113" s="17">
        <f t="shared" ref="G113:G118" si="23">SUM(C113:F113)</f>
        <v>277640</v>
      </c>
      <c r="H113" s="104"/>
      <c r="J113" s="14"/>
    </row>
    <row r="114" spans="1:10" x14ac:dyDescent="0.25">
      <c r="B114" t="s">
        <v>92</v>
      </c>
      <c r="C114" s="1">
        <v>125272</v>
      </c>
      <c r="D114" s="1"/>
      <c r="E114" s="1">
        <v>1171</v>
      </c>
      <c r="F114" s="1">
        <f>1219+3233936</f>
        <v>3235155</v>
      </c>
      <c r="G114" s="17">
        <f t="shared" si="23"/>
        <v>3361598</v>
      </c>
      <c r="H114" s="104"/>
      <c r="J114" s="14"/>
    </row>
    <row r="115" spans="1:10" x14ac:dyDescent="0.25">
      <c r="B115" t="s">
        <v>13</v>
      </c>
      <c r="C115" s="1"/>
      <c r="D115" s="1"/>
      <c r="E115" s="1"/>
      <c r="F115" s="1"/>
      <c r="G115" s="17">
        <f t="shared" si="23"/>
        <v>0</v>
      </c>
      <c r="H115" s="104"/>
      <c r="J115" s="14"/>
    </row>
    <row r="116" spans="1:10" x14ac:dyDescent="0.25">
      <c r="B116" t="s">
        <v>29</v>
      </c>
      <c r="C116" s="1"/>
      <c r="D116" s="1"/>
      <c r="E116" s="1"/>
      <c r="F116" s="1"/>
      <c r="G116" s="17">
        <f t="shared" si="23"/>
        <v>0</v>
      </c>
      <c r="H116" s="104"/>
      <c r="J116" s="14"/>
    </row>
    <row r="117" spans="1:10" x14ac:dyDescent="0.25">
      <c r="B117" t="s">
        <v>12</v>
      </c>
      <c r="C117" s="1"/>
      <c r="D117" s="1"/>
      <c r="E117" s="1"/>
      <c r="F117" s="1"/>
      <c r="G117" s="17">
        <f t="shared" si="23"/>
        <v>0</v>
      </c>
      <c r="H117" s="104"/>
      <c r="J117" s="14"/>
    </row>
    <row r="118" spans="1:10" x14ac:dyDescent="0.25">
      <c r="B118" t="s">
        <v>14</v>
      </c>
      <c r="C118" s="1"/>
      <c r="D118" s="1"/>
      <c r="E118" s="1"/>
      <c r="F118" s="1"/>
      <c r="G118" s="17">
        <f t="shared" si="23"/>
        <v>0</v>
      </c>
      <c r="H118" s="104"/>
      <c r="J118" s="14"/>
    </row>
    <row r="119" spans="1:10" x14ac:dyDescent="0.25">
      <c r="A119" s="58" t="s">
        <v>15</v>
      </c>
      <c r="B119" s="59"/>
      <c r="C119" s="60">
        <f>SUM(C112:C118)</f>
        <v>1486015</v>
      </c>
      <c r="D119" s="60">
        <f>SUM(D112:D118)</f>
        <v>0</v>
      </c>
      <c r="E119" s="60">
        <f>SUM(E112:E118)</f>
        <v>1171</v>
      </c>
      <c r="F119" s="60">
        <f>SUM(F112:F118)</f>
        <v>3235155</v>
      </c>
      <c r="G119" s="61">
        <f>SUM(G112:G118)</f>
        <v>4722341</v>
      </c>
      <c r="H119" s="104"/>
      <c r="J119" s="14"/>
    </row>
    <row r="120" spans="1:10" x14ac:dyDescent="0.25">
      <c r="H120" s="104"/>
    </row>
    <row r="121" spans="1:10" x14ac:dyDescent="0.25">
      <c r="A121" s="6" t="s">
        <v>34</v>
      </c>
      <c r="B121" t="s">
        <v>35</v>
      </c>
      <c r="G121" s="17">
        <f>SUM(C121:F121)</f>
        <v>0</v>
      </c>
      <c r="H121" s="104"/>
    </row>
    <row r="122" spans="1:10" x14ac:dyDescent="0.25">
      <c r="B122" t="s">
        <v>93</v>
      </c>
      <c r="G122" s="17">
        <f>SUM(C122:F122)</f>
        <v>0</v>
      </c>
      <c r="H122" s="104"/>
    </row>
    <row r="123" spans="1:10" x14ac:dyDescent="0.25">
      <c r="B123" t="s">
        <v>94</v>
      </c>
      <c r="G123" s="17">
        <f t="shared" ref="G123" si="24">SUM(C123:F123)</f>
        <v>0</v>
      </c>
      <c r="H123" s="104"/>
    </row>
    <row r="124" spans="1:10" x14ac:dyDescent="0.25">
      <c r="A124" s="58" t="s">
        <v>36</v>
      </c>
      <c r="B124" s="59"/>
      <c r="C124" s="60">
        <f>C121-C123-C122</f>
        <v>0</v>
      </c>
      <c r="D124" s="60">
        <f t="shared" ref="D124" si="25">D121-D123-D122</f>
        <v>0</v>
      </c>
      <c r="E124" s="60">
        <f t="shared" ref="E124" si="26">E121-E123-E122</f>
        <v>0</v>
      </c>
      <c r="F124" s="60">
        <f t="shared" ref="F124" si="27">F121-F123-F122</f>
        <v>0</v>
      </c>
      <c r="G124" s="61">
        <f>SUM(C124:F124)</f>
        <v>0</v>
      </c>
      <c r="H124" s="104"/>
      <c r="J124" s="14"/>
    </row>
    <row r="125" spans="1:10" x14ac:dyDescent="0.25">
      <c r="C125" s="15"/>
      <c r="D125" s="15"/>
      <c r="E125" s="15"/>
      <c r="F125" s="15"/>
      <c r="G125" s="20"/>
      <c r="H125" s="104"/>
      <c r="J125" s="14"/>
    </row>
    <row r="126" spans="1:10" ht="15.75" thickBot="1" x14ac:dyDescent="0.3">
      <c r="A126" s="8" t="s">
        <v>66</v>
      </c>
      <c r="B126" s="3"/>
      <c r="C126" s="4">
        <f>C110-C119+C124</f>
        <v>-1486015</v>
      </c>
      <c r="D126" s="4">
        <f>D110-D119+D124</f>
        <v>0</v>
      </c>
      <c r="E126" s="4">
        <f>E110-E119+E124</f>
        <v>-1171</v>
      </c>
      <c r="F126" s="4">
        <f>F110-F119+F124</f>
        <v>-1219</v>
      </c>
      <c r="G126" s="18">
        <f>SUM(C126:F126)</f>
        <v>-1488405</v>
      </c>
      <c r="J126" s="14"/>
    </row>
    <row r="127" spans="1:10" ht="15.75" thickTop="1" x14ac:dyDescent="0.25"/>
    <row r="128" spans="1:10" ht="30" x14ac:dyDescent="0.25">
      <c r="A128" s="9" t="s">
        <v>101</v>
      </c>
      <c r="B128" s="10"/>
      <c r="C128" s="11" t="s">
        <v>0</v>
      </c>
      <c r="D128" s="11" t="s">
        <v>32</v>
      </c>
      <c r="E128" s="11" t="s">
        <v>86</v>
      </c>
      <c r="F128" s="11" t="s">
        <v>28</v>
      </c>
      <c r="G128" s="21" t="s">
        <v>16</v>
      </c>
      <c r="H128" s="56" t="s">
        <v>45</v>
      </c>
    </row>
    <row r="129" spans="1:8" ht="15" customHeight="1" x14ac:dyDescent="0.25">
      <c r="A129" s="6" t="s">
        <v>1</v>
      </c>
      <c r="B129" t="s">
        <v>33</v>
      </c>
      <c r="C129" s="13">
        <v>5309292</v>
      </c>
      <c r="D129" s="1">
        <v>86962</v>
      </c>
      <c r="E129" s="12"/>
      <c r="F129" s="1">
        <v>88312</v>
      </c>
      <c r="G129" s="17">
        <f t="shared" ref="G129:G134" si="28">SUM(C129:F129)</f>
        <v>5484566</v>
      </c>
      <c r="H129" s="104" t="s">
        <v>46</v>
      </c>
    </row>
    <row r="130" spans="1:8" x14ac:dyDescent="0.25">
      <c r="B130" t="s">
        <v>4</v>
      </c>
      <c r="C130" s="1"/>
      <c r="D130" s="1"/>
      <c r="E130" s="1"/>
      <c r="F130" s="1"/>
      <c r="G130" s="17">
        <f t="shared" si="28"/>
        <v>0</v>
      </c>
      <c r="H130" s="104"/>
    </row>
    <row r="131" spans="1:8" x14ac:dyDescent="0.25">
      <c r="B131" t="s">
        <v>30</v>
      </c>
      <c r="C131" s="1"/>
      <c r="D131" s="1"/>
      <c r="E131" s="1"/>
      <c r="F131" s="1"/>
      <c r="G131" s="17">
        <f t="shared" si="28"/>
        <v>0</v>
      </c>
      <c r="H131" s="104"/>
    </row>
    <row r="132" spans="1:8" x14ac:dyDescent="0.25">
      <c r="B132" t="s">
        <v>5</v>
      </c>
      <c r="C132" s="1"/>
      <c r="D132" s="1"/>
      <c r="E132" s="1"/>
      <c r="F132" s="1">
        <v>70275</v>
      </c>
      <c r="G132" s="17">
        <f t="shared" si="28"/>
        <v>70275</v>
      </c>
      <c r="H132" s="104"/>
    </row>
    <row r="133" spans="1:8" x14ac:dyDescent="0.25">
      <c r="B133" t="s">
        <v>6</v>
      </c>
      <c r="C133" s="1"/>
      <c r="D133" s="1"/>
      <c r="E133" s="1"/>
      <c r="F133" s="1"/>
      <c r="G133" s="17">
        <f t="shared" si="28"/>
        <v>0</v>
      </c>
      <c r="H133" s="104"/>
    </row>
    <row r="134" spans="1:8" x14ac:dyDescent="0.25">
      <c r="B134" s="2" t="s">
        <v>7</v>
      </c>
      <c r="C134" s="1"/>
      <c r="D134" s="1"/>
      <c r="E134" s="1"/>
      <c r="F134" s="1">
        <v>610000</v>
      </c>
      <c r="G134" s="17">
        <f t="shared" si="28"/>
        <v>610000</v>
      </c>
      <c r="H134" s="104"/>
    </row>
    <row r="135" spans="1:8" x14ac:dyDescent="0.25">
      <c r="A135" s="58" t="s">
        <v>8</v>
      </c>
      <c r="B135" s="59"/>
      <c r="C135" s="60">
        <f>SUM(C129:C134)</f>
        <v>5309292</v>
      </c>
      <c r="D135" s="60">
        <f>SUM(D129:D134)</f>
        <v>86962</v>
      </c>
      <c r="E135" s="60">
        <f>SUM(E129:E134)</f>
        <v>0</v>
      </c>
      <c r="F135" s="60">
        <f>SUM(F129:F134)</f>
        <v>768587</v>
      </c>
      <c r="G135" s="61">
        <f>SUM(G129:G134)</f>
        <v>6164841</v>
      </c>
      <c r="H135" s="104"/>
    </row>
    <row r="136" spans="1:8" x14ac:dyDescent="0.25">
      <c r="C136" s="1"/>
      <c r="D136" s="1"/>
      <c r="E136" s="1"/>
      <c r="F136" s="1"/>
      <c r="G136" s="17"/>
      <c r="H136" s="104"/>
    </row>
    <row r="137" spans="1:8" x14ac:dyDescent="0.25">
      <c r="A137" s="6" t="s">
        <v>9</v>
      </c>
      <c r="B137" t="s">
        <v>10</v>
      </c>
      <c r="C137" s="1">
        <v>7865403</v>
      </c>
      <c r="D137" s="1"/>
      <c r="E137" s="1"/>
      <c r="F137" s="1">
        <v>291236</v>
      </c>
      <c r="G137" s="17">
        <f>SUM(C137:F137)</f>
        <v>8156639</v>
      </c>
      <c r="H137" s="104"/>
    </row>
    <row r="138" spans="1:8" x14ac:dyDescent="0.25">
      <c r="B138" t="s">
        <v>11</v>
      </c>
      <c r="C138" s="1">
        <v>1551615</v>
      </c>
      <c r="D138" s="1"/>
      <c r="E138" s="1"/>
      <c r="F138" s="1">
        <v>68630</v>
      </c>
      <c r="G138" s="17">
        <f t="shared" ref="G138:G143" si="29">SUM(C138:F138)</f>
        <v>1620245</v>
      </c>
      <c r="H138" s="104"/>
    </row>
    <row r="139" spans="1:8" x14ac:dyDescent="0.25">
      <c r="B139" t="s">
        <v>92</v>
      </c>
      <c r="C139" s="1">
        <v>1244739</v>
      </c>
      <c r="D139" s="1">
        <v>86962</v>
      </c>
      <c r="E139" s="1"/>
      <c r="F139" s="1">
        <f>338086+70275</f>
        <v>408361</v>
      </c>
      <c r="G139" s="17">
        <f t="shared" si="29"/>
        <v>1740062</v>
      </c>
      <c r="H139" s="104"/>
    </row>
    <row r="140" spans="1:8" x14ac:dyDescent="0.25">
      <c r="B140" t="s">
        <v>13</v>
      </c>
      <c r="C140" s="1"/>
      <c r="D140" s="1"/>
      <c r="E140" s="1"/>
      <c r="F140" s="1"/>
      <c r="G140" s="17">
        <f t="shared" si="29"/>
        <v>0</v>
      </c>
      <c r="H140" s="104"/>
    </row>
    <row r="141" spans="1:8" x14ac:dyDescent="0.25">
      <c r="B141" t="s">
        <v>29</v>
      </c>
      <c r="C141" s="1"/>
      <c r="D141" s="1"/>
      <c r="E141" s="1"/>
      <c r="F141" s="1"/>
      <c r="G141" s="17">
        <f t="shared" si="29"/>
        <v>0</v>
      </c>
      <c r="H141" s="104"/>
    </row>
    <row r="142" spans="1:8" x14ac:dyDescent="0.25">
      <c r="B142" t="s">
        <v>12</v>
      </c>
      <c r="C142" s="1"/>
      <c r="D142" s="1"/>
      <c r="E142" s="1"/>
      <c r="F142" s="1"/>
      <c r="G142" s="17">
        <f t="shared" si="29"/>
        <v>0</v>
      </c>
      <c r="H142" s="104"/>
    </row>
    <row r="143" spans="1:8" x14ac:dyDescent="0.25">
      <c r="B143" t="s">
        <v>14</v>
      </c>
      <c r="C143" s="1">
        <v>37443</v>
      </c>
      <c r="D143" s="1"/>
      <c r="E143" s="1"/>
      <c r="F143" s="1">
        <v>360</v>
      </c>
      <c r="G143" s="17">
        <f t="shared" si="29"/>
        <v>37803</v>
      </c>
      <c r="H143" s="104"/>
    </row>
    <row r="144" spans="1:8" x14ac:dyDescent="0.25">
      <c r="A144" s="58" t="s">
        <v>15</v>
      </c>
      <c r="B144" s="59"/>
      <c r="C144" s="60">
        <f>SUM(C137:C143)</f>
        <v>10699200</v>
      </c>
      <c r="D144" s="60">
        <f>SUM(D137:D143)</f>
        <v>86962</v>
      </c>
      <c r="E144" s="60">
        <f>SUM(E137:E143)</f>
        <v>0</v>
      </c>
      <c r="F144" s="60">
        <f>SUM(F137:F143)</f>
        <v>768587</v>
      </c>
      <c r="G144" s="61">
        <f>SUM(G137:G143)</f>
        <v>11554749</v>
      </c>
      <c r="H144" s="104"/>
    </row>
    <row r="145" spans="1:10" x14ac:dyDescent="0.25">
      <c r="H145" s="104"/>
    </row>
    <row r="146" spans="1:10" x14ac:dyDescent="0.25">
      <c r="A146" s="6" t="s">
        <v>34</v>
      </c>
      <c r="B146" t="s">
        <v>35</v>
      </c>
      <c r="G146" s="17">
        <f>SUM(C146:F146)</f>
        <v>0</v>
      </c>
      <c r="H146" s="104"/>
    </row>
    <row r="147" spans="1:10" x14ac:dyDescent="0.25">
      <c r="B147" t="s">
        <v>93</v>
      </c>
      <c r="G147" s="17">
        <f>SUM(C147:F147)</f>
        <v>0</v>
      </c>
      <c r="H147" s="104"/>
    </row>
    <row r="148" spans="1:10" x14ac:dyDescent="0.25">
      <c r="B148" t="s">
        <v>94</v>
      </c>
      <c r="G148" s="17">
        <f t="shared" ref="G148" si="30">SUM(C148:F148)</f>
        <v>0</v>
      </c>
      <c r="H148" s="104"/>
    </row>
    <row r="149" spans="1:10" x14ac:dyDescent="0.25">
      <c r="A149" s="58" t="s">
        <v>36</v>
      </c>
      <c r="B149" s="59"/>
      <c r="C149" s="60">
        <f>C146-C148-C147</f>
        <v>0</v>
      </c>
      <c r="D149" s="60">
        <f t="shared" ref="D149" si="31">D146-D148-D147</f>
        <v>0</v>
      </c>
      <c r="E149" s="60">
        <f t="shared" ref="E149" si="32">E146-E148-E147</f>
        <v>0</v>
      </c>
      <c r="F149" s="60">
        <f t="shared" ref="F149" si="33">F146-F148-F147</f>
        <v>0</v>
      </c>
      <c r="G149" s="61">
        <f>SUM(C149:F149)</f>
        <v>0</v>
      </c>
      <c r="H149" s="104"/>
      <c r="J149" s="14"/>
    </row>
    <row r="150" spans="1:10" x14ac:dyDescent="0.25">
      <c r="C150" s="15"/>
      <c r="D150" s="15"/>
      <c r="E150" s="15"/>
      <c r="F150" s="15"/>
      <c r="G150" s="20"/>
      <c r="H150" s="104"/>
      <c r="J150" s="14"/>
    </row>
    <row r="151" spans="1:10" ht="15.75" thickBot="1" x14ac:dyDescent="0.3">
      <c r="A151" s="8" t="s">
        <v>66</v>
      </c>
      <c r="B151" s="3"/>
      <c r="C151" s="4">
        <f>C135-C144+C149</f>
        <v>-5389908</v>
      </c>
      <c r="D151" s="4">
        <f>D135-D144+D149</f>
        <v>0</v>
      </c>
      <c r="E151" s="4">
        <f>E135-E144+E149</f>
        <v>0</v>
      </c>
      <c r="F151" s="4">
        <f>F135-F144+F149</f>
        <v>0</v>
      </c>
      <c r="G151" s="18">
        <f>SUM(C151:F151)</f>
        <v>-5389908</v>
      </c>
      <c r="J151" s="14"/>
    </row>
    <row r="152" spans="1:10" ht="15.75" thickTop="1" x14ac:dyDescent="0.25"/>
    <row r="153" spans="1:10" ht="30" x14ac:dyDescent="0.25">
      <c r="A153" s="9" t="s">
        <v>18</v>
      </c>
      <c r="B153" s="10"/>
      <c r="C153" s="11" t="s">
        <v>0</v>
      </c>
      <c r="D153" s="11" t="s">
        <v>32</v>
      </c>
      <c r="E153" s="11" t="s">
        <v>86</v>
      </c>
      <c r="F153" s="11" t="s">
        <v>28</v>
      </c>
      <c r="G153" s="21" t="s">
        <v>16</v>
      </c>
      <c r="H153" s="56" t="s">
        <v>45</v>
      </c>
    </row>
    <row r="154" spans="1:10" ht="15" customHeight="1" x14ac:dyDescent="0.25">
      <c r="A154" s="6" t="s">
        <v>1</v>
      </c>
      <c r="B154" t="s">
        <v>33</v>
      </c>
      <c r="C154" s="13"/>
      <c r="D154" s="1">
        <v>113080</v>
      </c>
      <c r="E154" s="12"/>
      <c r="F154" s="1">
        <v>1779268</v>
      </c>
      <c r="G154" s="17">
        <f t="shared" ref="G154:G159" si="34">SUM(C154:F154)</f>
        <v>1892348</v>
      </c>
      <c r="H154" s="104" t="s">
        <v>88</v>
      </c>
    </row>
    <row r="155" spans="1:10" x14ac:dyDescent="0.25">
      <c r="B155" t="s">
        <v>4</v>
      </c>
      <c r="C155" s="1"/>
      <c r="D155" s="1">
        <v>125000</v>
      </c>
      <c r="E155" s="1"/>
      <c r="F155" s="1"/>
      <c r="G155" s="17">
        <f t="shared" si="34"/>
        <v>125000</v>
      </c>
      <c r="H155" s="104"/>
    </row>
    <row r="156" spans="1:10" x14ac:dyDescent="0.25">
      <c r="B156" t="s">
        <v>30</v>
      </c>
      <c r="C156" s="1"/>
      <c r="D156" s="1"/>
      <c r="E156" s="1"/>
      <c r="F156" s="1"/>
      <c r="G156" s="17">
        <f t="shared" si="34"/>
        <v>0</v>
      </c>
      <c r="H156" s="104"/>
    </row>
    <row r="157" spans="1:10" x14ac:dyDescent="0.25">
      <c r="B157" t="s">
        <v>5</v>
      </c>
      <c r="C157" s="1"/>
      <c r="D157" s="1"/>
      <c r="E157" s="1"/>
      <c r="F157" s="1">
        <v>75000</v>
      </c>
      <c r="G157" s="17">
        <f t="shared" si="34"/>
        <v>75000</v>
      </c>
      <c r="H157" s="104"/>
    </row>
    <row r="158" spans="1:10" x14ac:dyDescent="0.25">
      <c r="B158" t="s">
        <v>6</v>
      </c>
      <c r="C158" s="1"/>
      <c r="D158" s="1"/>
      <c r="E158" s="1"/>
      <c r="F158" s="1"/>
      <c r="G158" s="17">
        <f t="shared" si="34"/>
        <v>0</v>
      </c>
      <c r="H158" s="104"/>
    </row>
    <row r="159" spans="1:10" x14ac:dyDescent="0.25">
      <c r="B159" s="2" t="s">
        <v>7</v>
      </c>
      <c r="C159" s="1"/>
      <c r="D159" s="1">
        <v>2678</v>
      </c>
      <c r="E159" s="1"/>
      <c r="F159" s="1">
        <v>1450017</v>
      </c>
      <c r="G159" s="17">
        <f t="shared" si="34"/>
        <v>1452695</v>
      </c>
      <c r="H159" s="104"/>
    </row>
    <row r="160" spans="1:10" x14ac:dyDescent="0.25">
      <c r="A160" s="58" t="s">
        <v>8</v>
      </c>
      <c r="B160" s="59"/>
      <c r="C160" s="60">
        <f>SUM(C154:C159)</f>
        <v>0</v>
      </c>
      <c r="D160" s="60">
        <f>SUM(D154:D159)</f>
        <v>240758</v>
      </c>
      <c r="E160" s="60">
        <f>SUM(E154:E159)</f>
        <v>0</v>
      </c>
      <c r="F160" s="60">
        <f>SUM(F154:F159)</f>
        <v>3304285</v>
      </c>
      <c r="G160" s="61">
        <f>SUM(G154:G159)</f>
        <v>3545043</v>
      </c>
      <c r="H160" s="104"/>
    </row>
    <row r="161" spans="1:10" x14ac:dyDescent="0.25">
      <c r="C161" s="1"/>
      <c r="D161" s="1"/>
      <c r="E161" s="1"/>
      <c r="F161" s="1"/>
      <c r="G161" s="17"/>
      <c r="H161" s="104"/>
    </row>
    <row r="162" spans="1:10" x14ac:dyDescent="0.25">
      <c r="A162" s="6" t="s">
        <v>9</v>
      </c>
      <c r="B162" t="s">
        <v>10</v>
      </c>
      <c r="C162" s="1">
        <v>1034990</v>
      </c>
      <c r="D162" s="1"/>
      <c r="E162" s="1"/>
      <c r="F162" s="1">
        <v>708607</v>
      </c>
      <c r="G162" s="17">
        <f>SUM(C162:F162)</f>
        <v>1743597</v>
      </c>
      <c r="H162" s="104"/>
    </row>
    <row r="163" spans="1:10" x14ac:dyDescent="0.25">
      <c r="B163" t="s">
        <v>11</v>
      </c>
      <c r="C163" s="1">
        <v>2247444</v>
      </c>
      <c r="D163" s="1"/>
      <c r="E163" s="1"/>
      <c r="F163" s="1">
        <v>230301</v>
      </c>
      <c r="G163" s="17">
        <f t="shared" ref="G163:G168" si="35">SUM(C163:F163)</f>
        <v>2477745</v>
      </c>
      <c r="H163" s="104"/>
    </row>
    <row r="164" spans="1:10" x14ac:dyDescent="0.25">
      <c r="B164" t="s">
        <v>92</v>
      </c>
      <c r="C164" s="1">
        <v>1868303</v>
      </c>
      <c r="D164" s="1">
        <v>245913</v>
      </c>
      <c r="E164" s="1">
        <v>214578</v>
      </c>
      <c r="F164" s="1">
        <v>1860828</v>
      </c>
      <c r="G164" s="17">
        <f t="shared" si="35"/>
        <v>4189622</v>
      </c>
      <c r="H164" s="104"/>
    </row>
    <row r="165" spans="1:10" x14ac:dyDescent="0.25">
      <c r="B165" t="s">
        <v>13</v>
      </c>
      <c r="C165" s="1">
        <v>476606</v>
      </c>
      <c r="D165" s="1"/>
      <c r="E165" s="1"/>
      <c r="F165" s="1">
        <v>40354</v>
      </c>
      <c r="G165" s="17">
        <f t="shared" si="35"/>
        <v>516960</v>
      </c>
      <c r="H165" s="104"/>
    </row>
    <row r="166" spans="1:10" x14ac:dyDescent="0.25">
      <c r="B166" t="s">
        <v>29</v>
      </c>
      <c r="C166" s="1"/>
      <c r="D166" s="1"/>
      <c r="E166" s="1"/>
      <c r="F166" s="1"/>
      <c r="G166" s="17">
        <f t="shared" si="35"/>
        <v>0</v>
      </c>
      <c r="H166" s="104"/>
    </row>
    <row r="167" spans="1:10" x14ac:dyDescent="0.25">
      <c r="B167" t="s">
        <v>12</v>
      </c>
      <c r="C167" s="1"/>
      <c r="D167" s="1"/>
      <c r="E167" s="1"/>
      <c r="F167" s="1"/>
      <c r="G167" s="17">
        <f t="shared" si="35"/>
        <v>0</v>
      </c>
      <c r="H167" s="104"/>
    </row>
    <row r="168" spans="1:10" x14ac:dyDescent="0.25">
      <c r="B168" t="s">
        <v>14</v>
      </c>
      <c r="C168" s="1">
        <v>100609</v>
      </c>
      <c r="D168" s="1"/>
      <c r="E168" s="1">
        <v>216721</v>
      </c>
      <c r="F168" s="1"/>
      <c r="G168" s="17">
        <f t="shared" si="35"/>
        <v>317330</v>
      </c>
      <c r="H168" s="104"/>
    </row>
    <row r="169" spans="1:10" x14ac:dyDescent="0.25">
      <c r="A169" s="58" t="s">
        <v>15</v>
      </c>
      <c r="B169" s="59"/>
      <c r="C169" s="60">
        <f>SUM(C162:C168)</f>
        <v>5727952</v>
      </c>
      <c r="D169" s="60">
        <f>SUM(D162:D168)</f>
        <v>245913</v>
      </c>
      <c r="E169" s="60">
        <f>SUM(E162:E168)</f>
        <v>431299</v>
      </c>
      <c r="F169" s="60">
        <f>SUM(F162:F168)</f>
        <v>2840090</v>
      </c>
      <c r="G169" s="61">
        <f>SUM(G162:G168)</f>
        <v>9245254</v>
      </c>
      <c r="H169" s="104"/>
    </row>
    <row r="170" spans="1:10" x14ac:dyDescent="0.25">
      <c r="H170" s="104"/>
    </row>
    <row r="171" spans="1:10" x14ac:dyDescent="0.25">
      <c r="A171" s="6" t="s">
        <v>34</v>
      </c>
      <c r="B171" t="s">
        <v>35</v>
      </c>
      <c r="G171" s="17">
        <f>SUM(C171:F171)</f>
        <v>0</v>
      </c>
      <c r="H171" s="104"/>
    </row>
    <row r="172" spans="1:10" x14ac:dyDescent="0.25">
      <c r="B172" t="s">
        <v>93</v>
      </c>
      <c r="G172" s="17">
        <f>SUM(C172:F172)</f>
        <v>0</v>
      </c>
      <c r="H172" s="104"/>
    </row>
    <row r="173" spans="1:10" x14ac:dyDescent="0.25">
      <c r="B173" t="s">
        <v>94</v>
      </c>
      <c r="G173" s="17">
        <f t="shared" ref="G173" si="36">SUM(C173:F173)</f>
        <v>0</v>
      </c>
      <c r="H173" s="104"/>
    </row>
    <row r="174" spans="1:10" x14ac:dyDescent="0.25">
      <c r="A174" s="58" t="s">
        <v>36</v>
      </c>
      <c r="B174" s="59"/>
      <c r="C174" s="60">
        <f>C171-C173-C172</f>
        <v>0</v>
      </c>
      <c r="D174" s="60">
        <f t="shared" ref="D174" si="37">D171-D173-D172</f>
        <v>0</v>
      </c>
      <c r="E174" s="60">
        <f t="shared" ref="E174" si="38">E171-E173-E172</f>
        <v>0</v>
      </c>
      <c r="F174" s="60">
        <f t="shared" ref="F174" si="39">F171-F173-F172</f>
        <v>0</v>
      </c>
      <c r="G174" s="61">
        <f>SUM(C174:F174)</f>
        <v>0</v>
      </c>
      <c r="H174" s="104"/>
      <c r="J174" s="14"/>
    </row>
    <row r="175" spans="1:10" x14ac:dyDescent="0.25">
      <c r="C175" s="15"/>
      <c r="D175" s="15"/>
      <c r="E175" s="15"/>
      <c r="F175" s="15"/>
      <c r="G175" s="20"/>
      <c r="H175" s="104"/>
      <c r="J175" s="14"/>
    </row>
    <row r="176" spans="1:10" ht="15.75" thickBot="1" x14ac:dyDescent="0.3">
      <c r="A176" s="8" t="s">
        <v>66</v>
      </c>
      <c r="B176" s="3"/>
      <c r="C176" s="4">
        <f>C160-C169+C174</f>
        <v>-5727952</v>
      </c>
      <c r="D176" s="4">
        <f>D160-D169+D174</f>
        <v>-5155</v>
      </c>
      <c r="E176" s="4">
        <f>E160-E169+E174</f>
        <v>-431299</v>
      </c>
      <c r="F176" s="4">
        <f>F160-F169+F174</f>
        <v>464195</v>
      </c>
      <c r="G176" s="18">
        <f>SUM(C176:F176)</f>
        <v>-5700211</v>
      </c>
      <c r="J176" s="14"/>
    </row>
    <row r="177" spans="1:8" ht="15.75" thickTop="1" x14ac:dyDescent="0.25"/>
    <row r="178" spans="1:8" ht="30" x14ac:dyDescent="0.25">
      <c r="A178" s="9" t="s">
        <v>19</v>
      </c>
      <c r="B178" s="10"/>
      <c r="C178" s="11" t="s">
        <v>0</v>
      </c>
      <c r="D178" s="11" t="s">
        <v>32</v>
      </c>
      <c r="E178" s="11" t="s">
        <v>86</v>
      </c>
      <c r="F178" s="11" t="s">
        <v>28</v>
      </c>
      <c r="G178" s="21" t="s">
        <v>16</v>
      </c>
      <c r="H178" s="56" t="s">
        <v>45</v>
      </c>
    </row>
    <row r="179" spans="1:8" x14ac:dyDescent="0.25">
      <c r="A179" s="6" t="s">
        <v>1</v>
      </c>
      <c r="B179" t="s">
        <v>33</v>
      </c>
      <c r="C179" s="13">
        <v>3749548</v>
      </c>
      <c r="D179" s="1">
        <v>1749449</v>
      </c>
      <c r="E179" s="12"/>
      <c r="F179" s="1">
        <v>325000</v>
      </c>
      <c r="G179" s="17">
        <f t="shared" ref="G179:G184" si="40">SUM(C179:F179)</f>
        <v>5823997</v>
      </c>
      <c r="H179" s="104" t="s">
        <v>76</v>
      </c>
    </row>
    <row r="180" spans="1:8" x14ac:dyDescent="0.25">
      <c r="B180" t="s">
        <v>4</v>
      </c>
      <c r="C180" s="1"/>
      <c r="D180" s="1">
        <v>10998026</v>
      </c>
      <c r="E180" s="1"/>
      <c r="F180" s="1">
        <v>693247</v>
      </c>
      <c r="G180" s="17">
        <f t="shared" si="40"/>
        <v>11691273</v>
      </c>
      <c r="H180" s="104"/>
    </row>
    <row r="181" spans="1:8" x14ac:dyDescent="0.25">
      <c r="B181" t="s">
        <v>30</v>
      </c>
      <c r="C181" s="1"/>
      <c r="D181" s="1"/>
      <c r="E181" s="1"/>
      <c r="F181" s="1"/>
      <c r="G181" s="17">
        <f t="shared" si="40"/>
        <v>0</v>
      </c>
      <c r="H181" s="104"/>
    </row>
    <row r="182" spans="1:8" x14ac:dyDescent="0.25">
      <c r="B182" t="s">
        <v>5</v>
      </c>
      <c r="C182" s="1"/>
      <c r="D182" s="1"/>
      <c r="E182" s="1"/>
      <c r="F182" s="1">
        <v>1219051</v>
      </c>
      <c r="G182" s="17">
        <f t="shared" si="40"/>
        <v>1219051</v>
      </c>
      <c r="H182" s="104"/>
    </row>
    <row r="183" spans="1:8" x14ac:dyDescent="0.25">
      <c r="B183" t="s">
        <v>6</v>
      </c>
      <c r="C183" s="1"/>
      <c r="D183" s="1"/>
      <c r="E183" s="1"/>
      <c r="F183" s="1"/>
      <c r="G183" s="17">
        <f t="shared" si="40"/>
        <v>0</v>
      </c>
      <c r="H183" s="104"/>
    </row>
    <row r="184" spans="1:8" x14ac:dyDescent="0.25">
      <c r="B184" s="2" t="s">
        <v>7</v>
      </c>
      <c r="C184" s="1"/>
      <c r="D184" s="1">
        <v>8356</v>
      </c>
      <c r="E184" s="1"/>
      <c r="F184" s="1"/>
      <c r="G184" s="17">
        <f t="shared" si="40"/>
        <v>8356</v>
      </c>
      <c r="H184" s="104"/>
    </row>
    <row r="185" spans="1:8" x14ac:dyDescent="0.25">
      <c r="A185" s="58" t="s">
        <v>8</v>
      </c>
      <c r="B185" s="59"/>
      <c r="C185" s="60">
        <f>SUM(C179:C184)</f>
        <v>3749548</v>
      </c>
      <c r="D185" s="60">
        <f>SUM(D179:D184)</f>
        <v>12755831</v>
      </c>
      <c r="E185" s="60">
        <f>SUM(E179:E184)</f>
        <v>0</v>
      </c>
      <c r="F185" s="60">
        <f>SUM(F179:F184)</f>
        <v>2237298</v>
      </c>
      <c r="G185" s="61">
        <f>SUM(G179:G184)</f>
        <v>18742677</v>
      </c>
      <c r="H185" s="104"/>
    </row>
    <row r="186" spans="1:8" x14ac:dyDescent="0.25">
      <c r="C186" s="1"/>
      <c r="D186" s="1"/>
      <c r="E186" s="1"/>
      <c r="F186" s="1"/>
      <c r="G186" s="17"/>
      <c r="H186" s="104"/>
    </row>
    <row r="187" spans="1:8" x14ac:dyDescent="0.25">
      <c r="A187" s="6" t="s">
        <v>9</v>
      </c>
      <c r="B187" t="s">
        <v>10</v>
      </c>
      <c r="C187" s="1">
        <v>863479</v>
      </c>
      <c r="D187" s="1">
        <v>949566</v>
      </c>
      <c r="E187" s="1"/>
      <c r="F187" s="1">
        <v>66120</v>
      </c>
      <c r="G187" s="17">
        <f>SUM(C187:F187)</f>
        <v>1879165</v>
      </c>
      <c r="H187" s="104"/>
    </row>
    <row r="188" spans="1:8" x14ac:dyDescent="0.25">
      <c r="B188" t="s">
        <v>11</v>
      </c>
      <c r="C188" s="1">
        <v>199727</v>
      </c>
      <c r="D188" s="1">
        <v>1217259</v>
      </c>
      <c r="E188" s="1"/>
      <c r="F188" s="1"/>
      <c r="G188" s="17">
        <f t="shared" ref="G188:G193" si="41">SUM(C188:F188)</f>
        <v>1416986</v>
      </c>
      <c r="H188" s="104"/>
    </row>
    <row r="189" spans="1:8" x14ac:dyDescent="0.25">
      <c r="B189" t="s">
        <v>92</v>
      </c>
      <c r="C189" s="1">
        <v>83866</v>
      </c>
      <c r="D189" s="1">
        <v>9806952</v>
      </c>
      <c r="E189" s="1">
        <v>5292</v>
      </c>
      <c r="F189" s="1">
        <f>1226138+1219051</f>
        <v>2445189</v>
      </c>
      <c r="G189" s="17">
        <f t="shared" si="41"/>
        <v>12341299</v>
      </c>
      <c r="H189" s="104"/>
    </row>
    <row r="190" spans="1:8" x14ac:dyDescent="0.25">
      <c r="B190" t="s">
        <v>13</v>
      </c>
      <c r="C190" s="1"/>
      <c r="D190" s="1"/>
      <c r="E190" s="1"/>
      <c r="F190" s="1"/>
      <c r="G190" s="17">
        <f t="shared" si="41"/>
        <v>0</v>
      </c>
      <c r="H190" s="104"/>
    </row>
    <row r="191" spans="1:8" x14ac:dyDescent="0.25">
      <c r="B191" t="s">
        <v>29</v>
      </c>
      <c r="C191" s="1"/>
      <c r="D191" s="1"/>
      <c r="E191" s="1"/>
      <c r="F191" s="1"/>
      <c r="G191" s="17">
        <f t="shared" si="41"/>
        <v>0</v>
      </c>
      <c r="H191" s="104"/>
    </row>
    <row r="192" spans="1:8" x14ac:dyDescent="0.25">
      <c r="B192" t="s">
        <v>12</v>
      </c>
      <c r="C192" s="1"/>
      <c r="D192" s="1">
        <v>11052</v>
      </c>
      <c r="E192" s="1"/>
      <c r="F192" s="1"/>
      <c r="G192" s="17">
        <f t="shared" si="41"/>
        <v>11052</v>
      </c>
      <c r="H192" s="104"/>
    </row>
    <row r="193" spans="1:11" x14ac:dyDescent="0.25">
      <c r="B193" t="s">
        <v>14</v>
      </c>
      <c r="C193" s="1"/>
      <c r="D193" s="1">
        <v>218236</v>
      </c>
      <c r="E193" s="1"/>
      <c r="F193" s="1">
        <v>7935</v>
      </c>
      <c r="G193" s="17">
        <f t="shared" si="41"/>
        <v>226171</v>
      </c>
      <c r="H193" s="104"/>
    </row>
    <row r="194" spans="1:11" x14ac:dyDescent="0.25">
      <c r="A194" s="58" t="s">
        <v>15</v>
      </c>
      <c r="B194" s="59"/>
      <c r="C194" s="60">
        <f>SUM(C187:C193)</f>
        <v>1147072</v>
      </c>
      <c r="D194" s="60">
        <f>SUM(D187:D193)</f>
        <v>12203065</v>
      </c>
      <c r="E194" s="60">
        <f>SUM(E187:E193)</f>
        <v>5292</v>
      </c>
      <c r="F194" s="60">
        <f>SUM(F187:F193)</f>
        <v>2519244</v>
      </c>
      <c r="G194" s="61">
        <f>SUM(G187:G193)</f>
        <v>15874673</v>
      </c>
      <c r="H194" s="104"/>
    </row>
    <row r="195" spans="1:11" x14ac:dyDescent="0.25">
      <c r="H195" s="104"/>
    </row>
    <row r="196" spans="1:11" x14ac:dyDescent="0.25">
      <c r="A196" s="6" t="s">
        <v>34</v>
      </c>
      <c r="B196" t="s">
        <v>35</v>
      </c>
      <c r="G196" s="17">
        <f>SUM(C196:F196)</f>
        <v>0</v>
      </c>
      <c r="H196" s="104"/>
    </row>
    <row r="197" spans="1:11" x14ac:dyDescent="0.25">
      <c r="B197" t="s">
        <v>93</v>
      </c>
      <c r="G197" s="17">
        <f>SUM(C197:F197)</f>
        <v>0</v>
      </c>
      <c r="H197" s="104"/>
    </row>
    <row r="198" spans="1:11" x14ac:dyDescent="0.25">
      <c r="B198" t="s">
        <v>94</v>
      </c>
      <c r="G198" s="17">
        <f t="shared" ref="G198" si="42">SUM(C198:F198)</f>
        <v>0</v>
      </c>
      <c r="H198" s="104"/>
    </row>
    <row r="199" spans="1:11" x14ac:dyDescent="0.25">
      <c r="A199" s="58" t="s">
        <v>36</v>
      </c>
      <c r="B199" s="59"/>
      <c r="C199" s="60">
        <f>C196-C198-C197</f>
        <v>0</v>
      </c>
      <c r="D199" s="60">
        <f t="shared" ref="D199" si="43">D196-D198-D197</f>
        <v>0</v>
      </c>
      <c r="E199" s="60">
        <f t="shared" ref="E199" si="44">E196-E198-E197</f>
        <v>0</v>
      </c>
      <c r="F199" s="60">
        <f t="shared" ref="F199" si="45">F196-F198-F197</f>
        <v>0</v>
      </c>
      <c r="G199" s="61">
        <f>SUM(C199:F199)</f>
        <v>0</v>
      </c>
      <c r="H199" s="104"/>
      <c r="J199" s="14"/>
    </row>
    <row r="200" spans="1:11" x14ac:dyDescent="0.25">
      <c r="C200" s="15"/>
      <c r="D200" s="15"/>
      <c r="E200" s="15"/>
      <c r="F200" s="15"/>
      <c r="G200" s="20"/>
      <c r="H200" s="104"/>
      <c r="J200" s="14"/>
    </row>
    <row r="201" spans="1:11" ht="15.75" thickBot="1" x14ac:dyDescent="0.3">
      <c r="A201" s="8" t="s">
        <v>66</v>
      </c>
      <c r="B201" s="3"/>
      <c r="C201" s="4">
        <f>C185-C194+C199</f>
        <v>2602476</v>
      </c>
      <c r="D201" s="4">
        <f>D185-D194+D199</f>
        <v>552766</v>
      </c>
      <c r="E201" s="4">
        <f>E185-E194+E199</f>
        <v>-5292</v>
      </c>
      <c r="F201" s="4">
        <f>F185-F194+F199</f>
        <v>-281946</v>
      </c>
      <c r="G201" s="18">
        <f>SUM(C201:F201)</f>
        <v>2868004</v>
      </c>
      <c r="J201" s="14"/>
    </row>
    <row r="202" spans="1:11" ht="15.75" thickTop="1" x14ac:dyDescent="0.25"/>
    <row r="203" spans="1:11" ht="30" x14ac:dyDescent="0.25">
      <c r="A203" s="9" t="s">
        <v>44</v>
      </c>
      <c r="B203" s="10"/>
      <c r="C203" s="11" t="s">
        <v>0</v>
      </c>
      <c r="D203" s="11" t="s">
        <v>32</v>
      </c>
      <c r="E203" s="11" t="s">
        <v>86</v>
      </c>
      <c r="F203" s="11" t="s">
        <v>28</v>
      </c>
      <c r="G203" s="21" t="s">
        <v>16</v>
      </c>
      <c r="H203" s="56" t="s">
        <v>45</v>
      </c>
      <c r="J203" s="106" t="s">
        <v>84</v>
      </c>
      <c r="K203" s="106"/>
    </row>
    <row r="204" spans="1:11" x14ac:dyDescent="0.25">
      <c r="A204" s="6" t="s">
        <v>1</v>
      </c>
      <c r="B204" t="s">
        <v>33</v>
      </c>
      <c r="C204" s="13"/>
      <c r="D204" s="12"/>
      <c r="E204" s="12"/>
      <c r="F204" s="12"/>
      <c r="G204" s="17">
        <f t="shared" ref="G204:G209" si="46">SUM(C204:F204)</f>
        <v>0</v>
      </c>
      <c r="H204" s="104" t="s">
        <v>85</v>
      </c>
      <c r="J204" s="46"/>
      <c r="K204" s="47" t="s">
        <v>62</v>
      </c>
    </row>
    <row r="205" spans="1:11" x14ac:dyDescent="0.25">
      <c r="B205" t="s">
        <v>4</v>
      </c>
      <c r="C205" s="1"/>
      <c r="D205" s="1"/>
      <c r="E205" s="1"/>
      <c r="F205" s="1"/>
      <c r="G205" s="17">
        <f t="shared" si="46"/>
        <v>0</v>
      </c>
      <c r="H205" s="104"/>
      <c r="J205" s="63">
        <v>20500000</v>
      </c>
      <c r="K205" s="48" t="s">
        <v>52</v>
      </c>
    </row>
    <row r="206" spans="1:11" x14ac:dyDescent="0.25">
      <c r="B206" t="s">
        <v>30</v>
      </c>
      <c r="C206" s="1"/>
      <c r="D206" s="1"/>
      <c r="E206" s="1"/>
      <c r="F206" s="1"/>
      <c r="G206" s="17">
        <f t="shared" si="46"/>
        <v>0</v>
      </c>
      <c r="H206" s="104"/>
      <c r="J206" s="63">
        <v>2450604</v>
      </c>
      <c r="K206" s="48" t="s">
        <v>61</v>
      </c>
    </row>
    <row r="207" spans="1:11" x14ac:dyDescent="0.25">
      <c r="B207" t="s">
        <v>5</v>
      </c>
      <c r="C207" s="1"/>
      <c r="D207" s="1"/>
      <c r="E207" s="1"/>
      <c r="F207" s="1"/>
      <c r="G207" s="17">
        <f t="shared" si="46"/>
        <v>0</v>
      </c>
      <c r="H207" s="104"/>
      <c r="J207" s="63">
        <v>8659248</v>
      </c>
      <c r="K207" s="48" t="s">
        <v>53</v>
      </c>
    </row>
    <row r="208" spans="1:11" x14ac:dyDescent="0.25">
      <c r="B208" t="s">
        <v>6</v>
      </c>
      <c r="C208" s="1"/>
      <c r="D208" s="1"/>
      <c r="E208" s="1"/>
      <c r="F208" s="1"/>
      <c r="G208" s="17">
        <f t="shared" si="46"/>
        <v>0</v>
      </c>
      <c r="H208" s="104"/>
      <c r="J208" s="63"/>
      <c r="K208" s="48" t="s">
        <v>54</v>
      </c>
    </row>
    <row r="209" spans="1:11" x14ac:dyDescent="0.25">
      <c r="B209" s="2" t="s">
        <v>7</v>
      </c>
      <c r="C209" s="1"/>
      <c r="D209" s="1"/>
      <c r="E209" s="1"/>
      <c r="F209" s="1">
        <v>45320000</v>
      </c>
      <c r="G209" s="17">
        <f t="shared" si="46"/>
        <v>45320000</v>
      </c>
      <c r="H209" s="104"/>
      <c r="J209" s="63">
        <v>8110371</v>
      </c>
      <c r="K209" s="48" t="s">
        <v>55</v>
      </c>
    </row>
    <row r="210" spans="1:11" x14ac:dyDescent="0.25">
      <c r="A210" s="58" t="s">
        <v>8</v>
      </c>
      <c r="B210" s="59"/>
      <c r="C210" s="60">
        <f>SUM(C204:C209)</f>
        <v>0</v>
      </c>
      <c r="D210" s="60">
        <f>SUM(D204:D209)</f>
        <v>0</v>
      </c>
      <c r="E210" s="60">
        <f>SUM(E204:E209)</f>
        <v>0</v>
      </c>
      <c r="F210" s="60">
        <f>SUM(F204:F209)</f>
        <v>45320000</v>
      </c>
      <c r="G210" s="61">
        <f>SUM(G204:G209)</f>
        <v>45320000</v>
      </c>
      <c r="H210" s="104"/>
      <c r="J210" s="63">
        <v>7239234</v>
      </c>
      <c r="K210" s="48" t="s">
        <v>73</v>
      </c>
    </row>
    <row r="211" spans="1:11" x14ac:dyDescent="0.25">
      <c r="C211" s="1"/>
      <c r="D211" s="1"/>
      <c r="E211" s="1"/>
      <c r="F211" s="1"/>
      <c r="G211" s="17"/>
      <c r="H211" s="104"/>
      <c r="J211" s="64">
        <v>3583168</v>
      </c>
      <c r="K211" s="48" t="s">
        <v>63</v>
      </c>
    </row>
    <row r="212" spans="1:11" x14ac:dyDescent="0.25">
      <c r="A212" s="6" t="s">
        <v>9</v>
      </c>
      <c r="B212" t="s">
        <v>10</v>
      </c>
      <c r="C212" s="1">
        <v>1081248</v>
      </c>
      <c r="D212" s="1"/>
      <c r="E212" s="1"/>
      <c r="F212" s="1"/>
      <c r="G212" s="17">
        <f>SUM(C212:F212)</f>
        <v>1081248</v>
      </c>
      <c r="H212" s="104"/>
      <c r="J212" s="64"/>
      <c r="K212" s="48" t="s">
        <v>89</v>
      </c>
    </row>
    <row r="213" spans="1:11" x14ac:dyDescent="0.25">
      <c r="B213" t="s">
        <v>11</v>
      </c>
      <c r="C213" s="1">
        <v>367740</v>
      </c>
      <c r="D213" s="1"/>
      <c r="E213" s="1"/>
      <c r="F213" s="1"/>
      <c r="G213" s="17">
        <f t="shared" ref="G213:G218" si="47">SUM(C213:F213)</f>
        <v>367740</v>
      </c>
      <c r="H213" s="104"/>
      <c r="J213" s="49">
        <f>SUM(J205:J212)</f>
        <v>50542625</v>
      </c>
      <c r="K213" s="48" t="s">
        <v>56</v>
      </c>
    </row>
    <row r="214" spans="1:11" x14ac:dyDescent="0.25">
      <c r="B214" t="s">
        <v>92</v>
      </c>
      <c r="C214" s="1">
        <v>12026</v>
      </c>
      <c r="D214" s="1"/>
      <c r="E214" s="1"/>
      <c r="F214" s="1"/>
      <c r="G214" s="17">
        <f t="shared" si="47"/>
        <v>12026</v>
      </c>
      <c r="H214" s="104"/>
      <c r="J214" s="55"/>
      <c r="K214" s="51"/>
    </row>
    <row r="215" spans="1:11" x14ac:dyDescent="0.25">
      <c r="B215" t="s">
        <v>13</v>
      </c>
      <c r="C215" s="93"/>
      <c r="D215" s="93"/>
      <c r="E215" s="93"/>
      <c r="F215" s="93"/>
      <c r="G215" s="17">
        <f t="shared" si="47"/>
        <v>0</v>
      </c>
      <c r="H215" s="104"/>
      <c r="J215" s="50"/>
      <c r="K215" s="47" t="s">
        <v>57</v>
      </c>
    </row>
    <row r="216" spans="1:11" x14ac:dyDescent="0.25">
      <c r="B216" t="s">
        <v>29</v>
      </c>
      <c r="C216" s="1"/>
      <c r="D216" s="1"/>
      <c r="E216" s="1"/>
      <c r="F216" s="1"/>
      <c r="G216" s="17">
        <f t="shared" si="47"/>
        <v>0</v>
      </c>
      <c r="H216" s="104"/>
      <c r="J216" s="63">
        <v>25551053</v>
      </c>
      <c r="K216" s="48" t="s">
        <v>64</v>
      </c>
    </row>
    <row r="217" spans="1:11" x14ac:dyDescent="0.25">
      <c r="B217" t="s">
        <v>12</v>
      </c>
      <c r="C217" s="1"/>
      <c r="D217" s="1"/>
      <c r="E217" s="1"/>
      <c r="F217" s="1"/>
      <c r="G217" s="17">
        <f t="shared" si="47"/>
        <v>0</v>
      </c>
      <c r="H217" s="104"/>
      <c r="J217" s="65"/>
      <c r="K217" s="48" t="s">
        <v>65</v>
      </c>
    </row>
    <row r="218" spans="1:11" x14ac:dyDescent="0.25">
      <c r="B218" t="s">
        <v>14</v>
      </c>
      <c r="C218" s="1"/>
      <c r="D218" s="1"/>
      <c r="E218" s="1"/>
      <c r="F218" s="1">
        <v>45320000</v>
      </c>
      <c r="G218" s="17">
        <f t="shared" si="47"/>
        <v>45320000</v>
      </c>
      <c r="H218" s="104"/>
      <c r="J218" s="65">
        <v>12870031</v>
      </c>
      <c r="K218" s="52" t="s">
        <v>58</v>
      </c>
    </row>
    <row r="219" spans="1:11" x14ac:dyDescent="0.25">
      <c r="A219" s="58" t="s">
        <v>15</v>
      </c>
      <c r="B219" s="59"/>
      <c r="C219" s="60">
        <f>SUM(C212:C218)</f>
        <v>1461014</v>
      </c>
      <c r="D219" s="60">
        <f>SUM(D212:D218)</f>
        <v>0</v>
      </c>
      <c r="E219" s="60">
        <f>SUM(E212:E218)</f>
        <v>0</v>
      </c>
      <c r="F219" s="60">
        <f>SUM(F212:F218)</f>
        <v>45320000</v>
      </c>
      <c r="G219" s="61">
        <f>SUM(G212:G218)</f>
        <v>46781014</v>
      </c>
      <c r="H219" s="104"/>
      <c r="J219" s="49">
        <f>SUM(J216:J218)</f>
        <v>38421084</v>
      </c>
      <c r="K219" s="48" t="s">
        <v>59</v>
      </c>
    </row>
    <row r="220" spans="1:11" x14ac:dyDescent="0.25">
      <c r="H220" s="104"/>
    </row>
    <row r="221" spans="1:11" x14ac:dyDescent="0.25">
      <c r="A221" s="6" t="s">
        <v>34</v>
      </c>
      <c r="B221" t="s">
        <v>35</v>
      </c>
      <c r="G221" s="17">
        <f>SUM(C221:F221)</f>
        <v>0</v>
      </c>
      <c r="H221" s="104"/>
      <c r="J221" s="50"/>
      <c r="K221" s="47" t="s">
        <v>74</v>
      </c>
    </row>
    <row r="222" spans="1:11" x14ac:dyDescent="0.25">
      <c r="B222" t="s">
        <v>93</v>
      </c>
      <c r="G222" s="17">
        <f>SUM(C222:F222)</f>
        <v>0</v>
      </c>
      <c r="H222" s="104"/>
      <c r="J222" s="84">
        <f>IFERROR((J211+J212)/J213*J219,0)</f>
        <v>2723823.6778187123</v>
      </c>
      <c r="K222" s="48" t="s">
        <v>72</v>
      </c>
    </row>
    <row r="223" spans="1:11" x14ac:dyDescent="0.25">
      <c r="B223" t="s">
        <v>94</v>
      </c>
      <c r="G223" s="17">
        <f t="shared" ref="G223" si="48">SUM(C223:F223)</f>
        <v>0</v>
      </c>
      <c r="H223" s="104"/>
      <c r="J223" s="84">
        <f>IFERROR((J210)/J213*J219,0)</f>
        <v>5503062.3678460708</v>
      </c>
      <c r="K223" s="48" t="s">
        <v>71</v>
      </c>
    </row>
    <row r="224" spans="1:11" x14ac:dyDescent="0.25">
      <c r="A224" s="58" t="s">
        <v>36</v>
      </c>
      <c r="B224" s="59"/>
      <c r="C224" s="60">
        <f>C221-C223-C222</f>
        <v>0</v>
      </c>
      <c r="D224" s="60">
        <f t="shared" ref="D224" si="49">D221-D223-D222</f>
        <v>0</v>
      </c>
      <c r="E224" s="60">
        <f t="shared" ref="E224" si="50">E221-E223-E222</f>
        <v>0</v>
      </c>
      <c r="F224" s="60">
        <f t="shared" ref="F224" si="51">F221-F223-F222</f>
        <v>0</v>
      </c>
      <c r="G224" s="61">
        <f>SUM(C224:F224)</f>
        <v>0</v>
      </c>
      <c r="H224" s="104"/>
      <c r="J224" s="84">
        <f>IFERROR((SUM(J205:J209)/J213*J219),0)</f>
        <v>30194197.954335216</v>
      </c>
      <c r="K224" s="52" t="s">
        <v>70</v>
      </c>
    </row>
    <row r="225" spans="1:11" x14ac:dyDescent="0.25">
      <c r="C225" s="15"/>
      <c r="D225" s="15"/>
      <c r="E225" s="15"/>
      <c r="F225" s="15"/>
      <c r="G225" s="20"/>
      <c r="H225" s="104"/>
      <c r="J225" s="49">
        <f>SUM(J222:J224)</f>
        <v>38421084</v>
      </c>
      <c r="K225" s="48" t="s">
        <v>59</v>
      </c>
    </row>
    <row r="226" spans="1:11" ht="15.75" thickBot="1" x14ac:dyDescent="0.3">
      <c r="A226" s="8" t="s">
        <v>66</v>
      </c>
      <c r="B226" s="3"/>
      <c r="C226" s="4">
        <f>C210-C219+C224</f>
        <v>-1461014</v>
      </c>
      <c r="D226" s="4">
        <f>D210-D219+D224</f>
        <v>0</v>
      </c>
      <c r="E226" s="4">
        <f>E210-E219+E224</f>
        <v>0</v>
      </c>
      <c r="F226" s="4">
        <f>F210-F219+F224</f>
        <v>0</v>
      </c>
      <c r="G226" s="18">
        <f>SUM(C226:F226)</f>
        <v>-1461014</v>
      </c>
    </row>
    <row r="227" spans="1:11" ht="15.75" thickTop="1" x14ac:dyDescent="0.25">
      <c r="J227" s="53">
        <f>J213-J219</f>
        <v>12121541</v>
      </c>
      <c r="K227" s="54" t="s">
        <v>60</v>
      </c>
    </row>
    <row r="228" spans="1:11" ht="30" x14ac:dyDescent="0.25">
      <c r="A228" s="9" t="s">
        <v>17</v>
      </c>
      <c r="B228" s="10"/>
      <c r="C228" s="11" t="s">
        <v>0</v>
      </c>
      <c r="D228" s="11" t="s">
        <v>32</v>
      </c>
      <c r="E228" s="11" t="s">
        <v>86</v>
      </c>
      <c r="F228" s="11" t="s">
        <v>28</v>
      </c>
      <c r="G228" s="21" t="s">
        <v>16</v>
      </c>
      <c r="H228" s="56" t="s">
        <v>45</v>
      </c>
    </row>
    <row r="229" spans="1:11" x14ac:dyDescent="0.25">
      <c r="A229" s="6" t="s">
        <v>1</v>
      </c>
      <c r="B229" t="s">
        <v>33</v>
      </c>
      <c r="C229" s="13"/>
      <c r="D229" s="12"/>
      <c r="E229" s="12"/>
      <c r="F229" s="12"/>
      <c r="G229" s="17">
        <f t="shared" ref="G229:G234" si="52">SUM(C229:F229)</f>
        <v>0</v>
      </c>
      <c r="H229" s="104" t="s">
        <v>76</v>
      </c>
    </row>
    <row r="230" spans="1:11" x14ac:dyDescent="0.25">
      <c r="B230" t="s">
        <v>4</v>
      </c>
      <c r="C230" s="1"/>
      <c r="D230" s="1"/>
      <c r="E230" s="1"/>
      <c r="F230" s="1"/>
      <c r="G230" s="17">
        <f t="shared" si="52"/>
        <v>0</v>
      </c>
      <c r="H230" s="104"/>
    </row>
    <row r="231" spans="1:11" x14ac:dyDescent="0.25">
      <c r="B231" t="s">
        <v>30</v>
      </c>
      <c r="C231" s="1"/>
      <c r="D231" s="1"/>
      <c r="E231" s="1"/>
      <c r="F231" s="1"/>
      <c r="G231" s="17">
        <f t="shared" si="52"/>
        <v>0</v>
      </c>
      <c r="H231" s="104"/>
    </row>
    <row r="232" spans="1:11" x14ac:dyDescent="0.25">
      <c r="B232" t="s">
        <v>5</v>
      </c>
      <c r="C232" s="1"/>
      <c r="D232" s="1"/>
      <c r="E232" s="1"/>
      <c r="F232" s="1"/>
      <c r="G232" s="17">
        <f t="shared" si="52"/>
        <v>0</v>
      </c>
      <c r="H232" s="104"/>
    </row>
    <row r="233" spans="1:11" x14ac:dyDescent="0.25">
      <c r="B233" t="s">
        <v>6</v>
      </c>
      <c r="C233" s="1"/>
      <c r="D233" s="1"/>
      <c r="E233" s="1"/>
      <c r="F233" s="1"/>
      <c r="G233" s="17">
        <f t="shared" si="52"/>
        <v>0</v>
      </c>
      <c r="H233" s="104"/>
    </row>
    <row r="234" spans="1:11" x14ac:dyDescent="0.25">
      <c r="B234" s="2" t="s">
        <v>7</v>
      </c>
      <c r="C234" s="1"/>
      <c r="D234" s="1"/>
      <c r="E234" s="1"/>
      <c r="F234" s="1"/>
      <c r="G234" s="17">
        <f t="shared" si="52"/>
        <v>0</v>
      </c>
      <c r="H234" s="104"/>
    </row>
    <row r="235" spans="1:11" x14ac:dyDescent="0.25">
      <c r="A235" s="58" t="s">
        <v>8</v>
      </c>
      <c r="B235" s="59"/>
      <c r="C235" s="60">
        <f>SUM(C229:C234)</f>
        <v>0</v>
      </c>
      <c r="D235" s="60">
        <f>SUM(D229:D234)</f>
        <v>0</v>
      </c>
      <c r="E235" s="60">
        <f>SUM(E229:E234)</f>
        <v>0</v>
      </c>
      <c r="F235" s="60">
        <f>SUM(F229:F234)</f>
        <v>0</v>
      </c>
      <c r="G235" s="61">
        <f>SUM(G229:G234)</f>
        <v>0</v>
      </c>
      <c r="H235" s="104"/>
    </row>
    <row r="236" spans="1:11" x14ac:dyDescent="0.25">
      <c r="C236" s="1"/>
      <c r="D236" s="1"/>
      <c r="E236" s="1"/>
      <c r="F236" s="1"/>
      <c r="G236" s="17"/>
      <c r="H236" s="104"/>
    </row>
    <row r="237" spans="1:11" x14ac:dyDescent="0.25">
      <c r="A237" s="6" t="s">
        <v>9</v>
      </c>
      <c r="B237" t="s">
        <v>10</v>
      </c>
      <c r="C237" s="1">
        <v>1161333</v>
      </c>
      <c r="D237" s="1"/>
      <c r="E237" s="1"/>
      <c r="F237" s="1"/>
      <c r="G237" s="17">
        <f>SUM(C237:F237)</f>
        <v>1161333</v>
      </c>
      <c r="H237" s="104"/>
    </row>
    <row r="238" spans="1:11" x14ac:dyDescent="0.25">
      <c r="B238" t="s">
        <v>11</v>
      </c>
      <c r="C238" s="1">
        <v>156146</v>
      </c>
      <c r="D238" s="1"/>
      <c r="E238" s="1"/>
      <c r="F238" s="1"/>
      <c r="G238" s="17">
        <f t="shared" ref="G238:G243" si="53">SUM(C238:F238)</f>
        <v>156146</v>
      </c>
      <c r="H238" s="104"/>
    </row>
    <row r="239" spans="1:11" x14ac:dyDescent="0.25">
      <c r="B239" t="s">
        <v>92</v>
      </c>
      <c r="C239" s="1">
        <v>2329161</v>
      </c>
      <c r="D239" s="1"/>
      <c r="E239" s="1"/>
      <c r="F239" s="1"/>
      <c r="G239" s="17">
        <f t="shared" si="53"/>
        <v>2329161</v>
      </c>
      <c r="H239" s="104"/>
    </row>
    <row r="240" spans="1:11" x14ac:dyDescent="0.25">
      <c r="B240" t="s">
        <v>13</v>
      </c>
      <c r="C240" s="1"/>
      <c r="D240" s="1"/>
      <c r="E240" s="1"/>
      <c r="F240" s="1"/>
      <c r="G240" s="17">
        <f t="shared" si="53"/>
        <v>0</v>
      </c>
      <c r="H240" s="104"/>
    </row>
    <row r="241" spans="1:10" x14ac:dyDescent="0.25">
      <c r="B241" t="s">
        <v>29</v>
      </c>
      <c r="C241" s="1"/>
      <c r="D241" s="1"/>
      <c r="E241" s="1"/>
      <c r="F241" s="1"/>
      <c r="G241" s="17">
        <f t="shared" si="53"/>
        <v>0</v>
      </c>
      <c r="H241" s="104"/>
    </row>
    <row r="242" spans="1:10" x14ac:dyDescent="0.25">
      <c r="B242" t="s">
        <v>12</v>
      </c>
      <c r="C242" s="1"/>
      <c r="D242" s="1"/>
      <c r="E242" s="1"/>
      <c r="F242" s="1"/>
      <c r="G242" s="17">
        <f t="shared" si="53"/>
        <v>0</v>
      </c>
      <c r="H242" s="104"/>
    </row>
    <row r="243" spans="1:10" x14ac:dyDescent="0.25">
      <c r="B243" t="s">
        <v>14</v>
      </c>
      <c r="C243" s="1"/>
      <c r="D243" s="1"/>
      <c r="E243" s="1"/>
      <c r="F243" s="1"/>
      <c r="G243" s="17">
        <f t="shared" si="53"/>
        <v>0</v>
      </c>
      <c r="H243" s="104"/>
    </row>
    <row r="244" spans="1:10" x14ac:dyDescent="0.25">
      <c r="A244" s="58" t="s">
        <v>15</v>
      </c>
      <c r="B244" s="59"/>
      <c r="C244" s="60">
        <f>SUM(C237:C243)</f>
        <v>3646640</v>
      </c>
      <c r="D244" s="60">
        <f>SUM(D237:D243)</f>
        <v>0</v>
      </c>
      <c r="E244" s="60">
        <f>SUM(E237:E243)</f>
        <v>0</v>
      </c>
      <c r="F244" s="60">
        <f>SUM(F237:F243)</f>
        <v>0</v>
      </c>
      <c r="G244" s="61">
        <f>SUM(G237:G243)</f>
        <v>3646640</v>
      </c>
      <c r="H244" s="104"/>
    </row>
    <row r="245" spans="1:10" x14ac:dyDescent="0.25">
      <c r="H245" s="104"/>
    </row>
    <row r="246" spans="1:10" x14ac:dyDescent="0.25">
      <c r="A246" s="6" t="s">
        <v>34</v>
      </c>
      <c r="B246" t="s">
        <v>35</v>
      </c>
      <c r="G246" s="17">
        <f>SUM(C246:F246)</f>
        <v>0</v>
      </c>
      <c r="H246" s="104"/>
    </row>
    <row r="247" spans="1:10" x14ac:dyDescent="0.25">
      <c r="B247" t="s">
        <v>93</v>
      </c>
      <c r="G247" s="17">
        <f>SUM(C247:F247)</f>
        <v>0</v>
      </c>
      <c r="H247" s="104"/>
    </row>
    <row r="248" spans="1:10" x14ac:dyDescent="0.25">
      <c r="B248" t="s">
        <v>94</v>
      </c>
      <c r="G248" s="17">
        <f t="shared" ref="G248" si="54">SUM(C248:F248)</f>
        <v>0</v>
      </c>
      <c r="H248" s="104"/>
    </row>
    <row r="249" spans="1:10" x14ac:dyDescent="0.25">
      <c r="A249" s="58" t="s">
        <v>36</v>
      </c>
      <c r="B249" s="59"/>
      <c r="C249" s="60">
        <f>C246-C248-C247</f>
        <v>0</v>
      </c>
      <c r="D249" s="60">
        <f t="shared" ref="D249" si="55">D246-D248-D247</f>
        <v>0</v>
      </c>
      <c r="E249" s="60">
        <f t="shared" ref="E249" si="56">E246-E248-E247</f>
        <v>0</v>
      </c>
      <c r="F249" s="60">
        <f t="shared" ref="F249" si="57">F246-F248-F247</f>
        <v>0</v>
      </c>
      <c r="G249" s="61">
        <f>SUM(C249:F249)</f>
        <v>0</v>
      </c>
      <c r="H249" s="104"/>
      <c r="J249" s="14"/>
    </row>
    <row r="250" spans="1:10" x14ac:dyDescent="0.25">
      <c r="C250" s="15"/>
      <c r="D250" s="15"/>
      <c r="E250" s="15"/>
      <c r="F250" s="15"/>
      <c r="G250" s="20"/>
      <c r="H250" s="104"/>
      <c r="J250" s="14"/>
    </row>
    <row r="251" spans="1:10" ht="15.75" thickBot="1" x14ac:dyDescent="0.3">
      <c r="A251" s="8" t="s">
        <v>66</v>
      </c>
      <c r="B251" s="3"/>
      <c r="C251" s="4">
        <f>C235-C244+C249</f>
        <v>-3646640</v>
      </c>
      <c r="D251" s="4">
        <f>D235-D244+D249</f>
        <v>0</v>
      </c>
      <c r="E251" s="4">
        <f>E235-E244+E249</f>
        <v>0</v>
      </c>
      <c r="F251" s="4">
        <f>F235-F244+F249</f>
        <v>0</v>
      </c>
      <c r="G251" s="18">
        <f>SUM(C251:F251)</f>
        <v>-3646640</v>
      </c>
      <c r="J251" s="14"/>
    </row>
    <row r="252" spans="1:10" ht="15.75" thickTop="1" x14ac:dyDescent="0.25"/>
    <row r="253" spans="1:10" ht="30" x14ac:dyDescent="0.25">
      <c r="A253" s="9" t="s">
        <v>43</v>
      </c>
      <c r="B253" s="10"/>
      <c r="C253" s="11" t="s">
        <v>0</v>
      </c>
      <c r="D253" s="11" t="s">
        <v>32</v>
      </c>
      <c r="E253" s="11" t="s">
        <v>86</v>
      </c>
      <c r="F253" s="11" t="s">
        <v>28</v>
      </c>
      <c r="G253" s="21" t="s">
        <v>16</v>
      </c>
      <c r="H253" s="56" t="s">
        <v>45</v>
      </c>
    </row>
    <row r="254" spans="1:10" x14ac:dyDescent="0.25">
      <c r="A254" s="6" t="s">
        <v>1</v>
      </c>
      <c r="B254" t="s">
        <v>33</v>
      </c>
      <c r="C254" s="13"/>
      <c r="D254" s="12"/>
      <c r="E254" s="12"/>
      <c r="F254" s="12"/>
      <c r="G254" s="17">
        <f t="shared" ref="G254:G259" si="58">SUM(C254:F254)</f>
        <v>0</v>
      </c>
      <c r="H254" s="104" t="s">
        <v>76</v>
      </c>
    </row>
    <row r="255" spans="1:10" x14ac:dyDescent="0.25">
      <c r="B255" t="s">
        <v>4</v>
      </c>
      <c r="C255" s="1"/>
      <c r="D255" s="1"/>
      <c r="E255" s="1"/>
      <c r="F255" s="1"/>
      <c r="G255" s="17">
        <f t="shared" si="58"/>
        <v>0</v>
      </c>
      <c r="H255" s="104"/>
    </row>
    <row r="256" spans="1:10" x14ac:dyDescent="0.25">
      <c r="B256" t="s">
        <v>30</v>
      </c>
      <c r="C256" s="1"/>
      <c r="D256" s="1"/>
      <c r="E256" s="1"/>
      <c r="F256" s="1"/>
      <c r="G256" s="17">
        <f t="shared" si="58"/>
        <v>0</v>
      </c>
      <c r="H256" s="104"/>
    </row>
    <row r="257" spans="1:8" x14ac:dyDescent="0.25">
      <c r="B257" t="s">
        <v>5</v>
      </c>
      <c r="C257" s="1"/>
      <c r="D257" s="1"/>
      <c r="E257" s="1">
        <v>4823011</v>
      </c>
      <c r="F257" s="1">
        <v>12347776</v>
      </c>
      <c r="G257" s="17">
        <f t="shared" si="58"/>
        <v>17170787</v>
      </c>
      <c r="H257" s="104"/>
    </row>
    <row r="258" spans="1:8" x14ac:dyDescent="0.25">
      <c r="B258" t="s">
        <v>6</v>
      </c>
      <c r="C258" s="1"/>
      <c r="D258" s="1"/>
      <c r="E258" s="1"/>
      <c r="F258" s="1">
        <v>0</v>
      </c>
      <c r="G258" s="17">
        <f t="shared" si="58"/>
        <v>0</v>
      </c>
      <c r="H258" s="104"/>
    </row>
    <row r="259" spans="1:8" x14ac:dyDescent="0.25">
      <c r="B259" s="2" t="s">
        <v>7</v>
      </c>
      <c r="C259" s="1"/>
      <c r="D259" s="1"/>
      <c r="E259" s="1"/>
      <c r="F259" s="1">
        <v>30850</v>
      </c>
      <c r="G259" s="17">
        <f t="shared" si="58"/>
        <v>30850</v>
      </c>
      <c r="H259" s="104"/>
    </row>
    <row r="260" spans="1:8" x14ac:dyDescent="0.25">
      <c r="A260" s="58" t="s">
        <v>8</v>
      </c>
      <c r="B260" s="59"/>
      <c r="C260" s="60">
        <f>SUM(C254:C259)</f>
        <v>0</v>
      </c>
      <c r="D260" s="60">
        <f>SUM(D254:D259)</f>
        <v>0</v>
      </c>
      <c r="E260" s="60">
        <f>SUM(E254:E259)</f>
        <v>4823011</v>
      </c>
      <c r="F260" s="60">
        <f>SUM(F254:F259)</f>
        <v>12378626</v>
      </c>
      <c r="G260" s="61">
        <f>SUM(G254:G259)</f>
        <v>17201637</v>
      </c>
      <c r="H260" s="104"/>
    </row>
    <row r="261" spans="1:8" x14ac:dyDescent="0.25">
      <c r="C261" s="1"/>
      <c r="D261" s="1"/>
      <c r="E261" s="1"/>
      <c r="F261" s="1"/>
      <c r="G261" s="17"/>
      <c r="H261" s="104"/>
    </row>
    <row r="262" spans="1:8" x14ac:dyDescent="0.25">
      <c r="A262" s="6" t="s">
        <v>9</v>
      </c>
      <c r="B262" t="s">
        <v>10</v>
      </c>
      <c r="C262" s="1">
        <v>5314278</v>
      </c>
      <c r="D262" s="1"/>
      <c r="E262" s="1">
        <v>789946</v>
      </c>
      <c r="F262" s="1"/>
      <c r="G262" s="17">
        <f>SUM(C262:F262)</f>
        <v>6104224</v>
      </c>
      <c r="H262" s="104"/>
    </row>
    <row r="263" spans="1:8" x14ac:dyDescent="0.25">
      <c r="B263" t="s">
        <v>11</v>
      </c>
      <c r="C263" s="1">
        <v>1196359</v>
      </c>
      <c r="D263" s="1"/>
      <c r="E263" s="1">
        <v>281429</v>
      </c>
      <c r="F263" s="1"/>
      <c r="G263" s="17">
        <f t="shared" ref="G263:G268" si="59">SUM(C263:F263)</f>
        <v>1477788</v>
      </c>
      <c r="H263" s="104"/>
    </row>
    <row r="264" spans="1:8" x14ac:dyDescent="0.25">
      <c r="B264" t="s">
        <v>92</v>
      </c>
      <c r="C264" s="1">
        <v>911653</v>
      </c>
      <c r="D264" s="1"/>
      <c r="E264" s="1">
        <v>2547168</v>
      </c>
      <c r="F264" s="1">
        <f>30090+12347776</f>
        <v>12377866</v>
      </c>
      <c r="G264" s="17">
        <f t="shared" si="59"/>
        <v>15836687</v>
      </c>
      <c r="H264" s="104"/>
    </row>
    <row r="265" spans="1:8" x14ac:dyDescent="0.25">
      <c r="B265" t="s">
        <v>13</v>
      </c>
      <c r="C265" s="1"/>
      <c r="D265" s="1"/>
      <c r="E265" s="1"/>
      <c r="F265" s="1"/>
      <c r="G265" s="17">
        <f t="shared" si="59"/>
        <v>0</v>
      </c>
      <c r="H265" s="104"/>
    </row>
    <row r="266" spans="1:8" x14ac:dyDescent="0.25">
      <c r="B266" t="s">
        <v>29</v>
      </c>
      <c r="C266" s="1"/>
      <c r="D266" s="1"/>
      <c r="E266" s="1"/>
      <c r="F266" s="1"/>
      <c r="G266" s="17">
        <f t="shared" si="59"/>
        <v>0</v>
      </c>
      <c r="H266" s="104"/>
    </row>
    <row r="267" spans="1:8" x14ac:dyDescent="0.25">
      <c r="B267" t="s">
        <v>12</v>
      </c>
      <c r="C267" s="1"/>
      <c r="D267" s="1"/>
      <c r="E267" s="1"/>
      <c r="F267" s="1"/>
      <c r="G267" s="17">
        <f t="shared" si="59"/>
        <v>0</v>
      </c>
      <c r="H267" s="104"/>
    </row>
    <row r="268" spans="1:8" x14ac:dyDescent="0.25">
      <c r="B268" t="s">
        <v>14</v>
      </c>
      <c r="C268" s="1"/>
      <c r="D268" s="1"/>
      <c r="E268" s="1"/>
      <c r="F268" s="1">
        <v>11398</v>
      </c>
      <c r="G268" s="17">
        <f t="shared" si="59"/>
        <v>11398</v>
      </c>
      <c r="H268" s="104"/>
    </row>
    <row r="269" spans="1:8" x14ac:dyDescent="0.25">
      <c r="A269" s="58" t="s">
        <v>15</v>
      </c>
      <c r="B269" s="59"/>
      <c r="C269" s="60">
        <f>SUM(C262:C268)</f>
        <v>7422290</v>
      </c>
      <c r="D269" s="60">
        <f>SUM(D262:D268)</f>
        <v>0</v>
      </c>
      <c r="E269" s="60">
        <f>SUM(E262:E268)</f>
        <v>3618543</v>
      </c>
      <c r="F269" s="60">
        <f>SUM(F262:F268)</f>
        <v>12389264</v>
      </c>
      <c r="G269" s="61">
        <f>SUM(G262:G268)</f>
        <v>23430097</v>
      </c>
      <c r="H269" s="104"/>
    </row>
    <row r="270" spans="1:8" x14ac:dyDescent="0.25">
      <c r="H270" s="104"/>
    </row>
    <row r="271" spans="1:8" x14ac:dyDescent="0.25">
      <c r="A271" s="6" t="s">
        <v>34</v>
      </c>
      <c r="B271" t="s">
        <v>35</v>
      </c>
      <c r="G271" s="17">
        <f>SUM(C271:F271)</f>
        <v>0</v>
      </c>
      <c r="H271" s="104"/>
    </row>
    <row r="272" spans="1:8" x14ac:dyDescent="0.25">
      <c r="B272" t="s">
        <v>93</v>
      </c>
      <c r="G272" s="17">
        <f>SUM(C272:F272)</f>
        <v>0</v>
      </c>
      <c r="H272" s="104"/>
    </row>
    <row r="273" spans="1:10" x14ac:dyDescent="0.25">
      <c r="B273" t="s">
        <v>94</v>
      </c>
      <c r="G273" s="17">
        <f t="shared" ref="G273" si="60">SUM(C273:F273)</f>
        <v>0</v>
      </c>
      <c r="H273" s="104"/>
    </row>
    <row r="274" spans="1:10" x14ac:dyDescent="0.25">
      <c r="A274" s="58" t="s">
        <v>36</v>
      </c>
      <c r="B274" s="59"/>
      <c r="C274" s="60">
        <f>C271-C273-C272</f>
        <v>0</v>
      </c>
      <c r="D274" s="60">
        <f t="shared" ref="D274" si="61">D271-D273-D272</f>
        <v>0</v>
      </c>
      <c r="E274" s="60">
        <f t="shared" ref="E274" si="62">E271-E273-E272</f>
        <v>0</v>
      </c>
      <c r="F274" s="60">
        <f t="shared" ref="F274" si="63">F271-F273-F272</f>
        <v>0</v>
      </c>
      <c r="G274" s="61">
        <f>SUM(C274:F274)</f>
        <v>0</v>
      </c>
      <c r="H274" s="104"/>
      <c r="J274" s="14"/>
    </row>
    <row r="275" spans="1:10" x14ac:dyDescent="0.25">
      <c r="C275" s="15"/>
      <c r="D275" s="15"/>
      <c r="E275" s="15"/>
      <c r="F275" s="15"/>
      <c r="G275" s="20"/>
      <c r="H275" s="104"/>
      <c r="J275" s="14"/>
    </row>
    <row r="276" spans="1:10" ht="15.75" thickBot="1" x14ac:dyDescent="0.3">
      <c r="A276" s="8" t="s">
        <v>66</v>
      </c>
      <c r="B276" s="3"/>
      <c r="C276" s="4">
        <f>C260-C269+C274</f>
        <v>-7422290</v>
      </c>
      <c r="D276" s="4">
        <f>D260-D269+D274</f>
        <v>0</v>
      </c>
      <c r="E276" s="4">
        <f>E260-E269+E274</f>
        <v>1204468</v>
      </c>
      <c r="F276" s="4">
        <f>F260-F269+F274</f>
        <v>-10638</v>
      </c>
      <c r="G276" s="18">
        <f>SUM(C276:F276)</f>
        <v>-6228460</v>
      </c>
      <c r="J276" s="14"/>
    </row>
    <row r="277" spans="1:10" ht="15.75" thickTop="1" x14ac:dyDescent="0.25"/>
    <row r="278" spans="1:10" ht="30" x14ac:dyDescent="0.25">
      <c r="A278" s="9" t="s">
        <v>20</v>
      </c>
      <c r="B278" s="10"/>
      <c r="C278" s="11" t="s">
        <v>0</v>
      </c>
      <c r="D278" s="11" t="s">
        <v>32</v>
      </c>
      <c r="E278" s="11" t="s">
        <v>86</v>
      </c>
      <c r="F278" s="11" t="s">
        <v>28</v>
      </c>
      <c r="G278" s="21" t="s">
        <v>16</v>
      </c>
      <c r="H278" s="56" t="s">
        <v>45</v>
      </c>
    </row>
    <row r="279" spans="1:10" x14ac:dyDescent="0.25">
      <c r="A279" s="6" t="s">
        <v>1</v>
      </c>
      <c r="B279" t="s">
        <v>33</v>
      </c>
      <c r="C279" s="13">
        <f>34719233+31002897+170340+19897823-558179</f>
        <v>85232114</v>
      </c>
      <c r="D279" s="12"/>
      <c r="E279" s="12"/>
      <c r="F279" s="1">
        <v>4091168</v>
      </c>
      <c r="G279" s="17">
        <f t="shared" ref="G279:G284" si="64">SUM(C279:F279)</f>
        <v>89323282</v>
      </c>
      <c r="H279" s="104" t="s">
        <v>90</v>
      </c>
    </row>
    <row r="280" spans="1:10" x14ac:dyDescent="0.25">
      <c r="B280" t="s">
        <v>4</v>
      </c>
      <c r="C280" s="1"/>
      <c r="D280" s="1">
        <v>136591</v>
      </c>
      <c r="E280" s="1"/>
      <c r="F280" s="1"/>
      <c r="G280" s="17">
        <f t="shared" si="64"/>
        <v>136591</v>
      </c>
      <c r="H280" s="104"/>
    </row>
    <row r="281" spans="1:10" x14ac:dyDescent="0.25">
      <c r="B281" t="s">
        <v>30</v>
      </c>
      <c r="C281" s="1"/>
      <c r="D281" s="1"/>
      <c r="E281" s="1"/>
      <c r="F281" s="1"/>
      <c r="G281" s="17">
        <f t="shared" si="64"/>
        <v>0</v>
      </c>
      <c r="H281" s="104"/>
    </row>
    <row r="282" spans="1:10" x14ac:dyDescent="0.25">
      <c r="B282" t="s">
        <v>5</v>
      </c>
      <c r="C282" s="1"/>
      <c r="D282" s="1"/>
      <c r="E282" s="1"/>
      <c r="F282" s="1"/>
      <c r="G282" s="17">
        <f t="shared" si="64"/>
        <v>0</v>
      </c>
      <c r="H282" s="104"/>
    </row>
    <row r="283" spans="1:10" x14ac:dyDescent="0.25">
      <c r="B283" t="s">
        <v>6</v>
      </c>
      <c r="C283" s="1"/>
      <c r="D283" s="1"/>
      <c r="E283" s="1"/>
      <c r="F283" s="1"/>
      <c r="G283" s="17">
        <f t="shared" si="64"/>
        <v>0</v>
      </c>
      <c r="H283" s="104"/>
    </row>
    <row r="284" spans="1:10" x14ac:dyDescent="0.25">
      <c r="B284" s="2" t="s">
        <v>7</v>
      </c>
      <c r="C284" s="1">
        <f>8102+295979+864934+163948</f>
        <v>1332963</v>
      </c>
      <c r="D284" s="1">
        <v>100000</v>
      </c>
      <c r="E284" s="1"/>
      <c r="F284" s="1">
        <v>170393</v>
      </c>
      <c r="G284" s="17">
        <f t="shared" si="64"/>
        <v>1603356</v>
      </c>
      <c r="H284" s="104"/>
    </row>
    <row r="285" spans="1:10" x14ac:dyDescent="0.25">
      <c r="A285" s="58" t="s">
        <v>8</v>
      </c>
      <c r="B285" s="59"/>
      <c r="C285" s="60">
        <f>SUM(C279:C284)</f>
        <v>86565077</v>
      </c>
      <c r="D285" s="60">
        <f>SUM(D279:D284)</f>
        <v>236591</v>
      </c>
      <c r="E285" s="60">
        <f>SUM(E279:E284)</f>
        <v>0</v>
      </c>
      <c r="F285" s="60">
        <f>SUM(F279:F284)</f>
        <v>4261561</v>
      </c>
      <c r="G285" s="61">
        <f>SUM(G279:G284)</f>
        <v>91063229</v>
      </c>
      <c r="H285" s="104"/>
    </row>
    <row r="286" spans="1:10" x14ac:dyDescent="0.25">
      <c r="C286" s="1"/>
      <c r="D286" s="1"/>
      <c r="E286" s="1"/>
      <c r="F286" s="1"/>
      <c r="G286" s="17"/>
      <c r="H286" s="104"/>
    </row>
    <row r="287" spans="1:10" x14ac:dyDescent="0.25">
      <c r="A287" s="6" t="s">
        <v>9</v>
      </c>
      <c r="B287" t="s">
        <v>10</v>
      </c>
      <c r="C287" s="1">
        <v>21468001</v>
      </c>
      <c r="D287" s="1"/>
      <c r="E287" s="1">
        <v>123044</v>
      </c>
      <c r="F287" s="1">
        <v>192966</v>
      </c>
      <c r="G287" s="17">
        <f>SUM(C287:F287)</f>
        <v>21784011</v>
      </c>
      <c r="H287" s="104"/>
    </row>
    <row r="288" spans="1:10" x14ac:dyDescent="0.25">
      <c r="B288" t="s">
        <v>11</v>
      </c>
      <c r="C288" s="1">
        <v>1483600</v>
      </c>
      <c r="D288" s="1"/>
      <c r="E288" s="1">
        <v>54353</v>
      </c>
      <c r="F288" s="1">
        <v>58584</v>
      </c>
      <c r="G288" s="17">
        <f t="shared" ref="G288:G293" si="65">SUM(C288:F288)</f>
        <v>1596537</v>
      </c>
      <c r="H288" s="104"/>
    </row>
    <row r="289" spans="1:10" x14ac:dyDescent="0.25">
      <c r="B289" t="s">
        <v>92</v>
      </c>
      <c r="C289" s="1">
        <v>4425719</v>
      </c>
      <c r="D289" s="1">
        <v>356901</v>
      </c>
      <c r="E289" s="1">
        <v>32758</v>
      </c>
      <c r="F289" s="1">
        <v>968853</v>
      </c>
      <c r="G289" s="17">
        <f t="shared" si="65"/>
        <v>5784231</v>
      </c>
      <c r="H289" s="104"/>
    </row>
    <row r="290" spans="1:10" x14ac:dyDescent="0.25">
      <c r="B290" t="s">
        <v>13</v>
      </c>
      <c r="C290" s="1">
        <v>6553265</v>
      </c>
      <c r="D290" s="1"/>
      <c r="E290" s="1"/>
      <c r="F290" s="1"/>
      <c r="G290" s="17">
        <f t="shared" si="65"/>
        <v>6553265</v>
      </c>
      <c r="H290" s="104"/>
    </row>
    <row r="291" spans="1:10" x14ac:dyDescent="0.25">
      <c r="B291" t="s">
        <v>29</v>
      </c>
      <c r="C291" s="1"/>
      <c r="D291" s="1"/>
      <c r="E291" s="1"/>
      <c r="F291" s="1"/>
      <c r="G291" s="17">
        <f t="shared" si="65"/>
        <v>0</v>
      </c>
      <c r="H291" s="104"/>
    </row>
    <row r="292" spans="1:10" x14ac:dyDescent="0.25">
      <c r="B292" t="s">
        <v>12</v>
      </c>
      <c r="C292" s="1"/>
      <c r="D292" s="1"/>
      <c r="E292" s="1"/>
      <c r="F292" s="1"/>
      <c r="G292" s="17">
        <f t="shared" si="65"/>
        <v>0</v>
      </c>
      <c r="H292" s="104"/>
    </row>
    <row r="293" spans="1:10" x14ac:dyDescent="0.25">
      <c r="B293" t="s">
        <v>14</v>
      </c>
      <c r="C293" s="1">
        <v>194140</v>
      </c>
      <c r="D293" s="1"/>
      <c r="E293" s="1"/>
      <c r="F293" s="1"/>
      <c r="G293" s="17">
        <f t="shared" si="65"/>
        <v>194140</v>
      </c>
      <c r="H293" s="104"/>
    </row>
    <row r="294" spans="1:10" x14ac:dyDescent="0.25">
      <c r="A294" s="58" t="s">
        <v>15</v>
      </c>
      <c r="B294" s="59"/>
      <c r="C294" s="60">
        <f>SUM(C287:C293)</f>
        <v>34124725</v>
      </c>
      <c r="D294" s="60">
        <f>SUM(D287:D293)</f>
        <v>356901</v>
      </c>
      <c r="E294" s="60">
        <f>SUM(E287:E293)</f>
        <v>210155</v>
      </c>
      <c r="F294" s="60">
        <f>SUM(F287:F293)</f>
        <v>1220403</v>
      </c>
      <c r="G294" s="61">
        <f>SUM(G287:G293)</f>
        <v>35912184</v>
      </c>
      <c r="H294" s="104"/>
    </row>
    <row r="295" spans="1:10" x14ac:dyDescent="0.25">
      <c r="H295" s="104"/>
    </row>
    <row r="296" spans="1:10" x14ac:dyDescent="0.25">
      <c r="A296" s="6" t="s">
        <v>34</v>
      </c>
      <c r="B296" t="s">
        <v>35</v>
      </c>
      <c r="C296">
        <v>576854</v>
      </c>
      <c r="G296" s="17">
        <f>SUM(C296:F296)</f>
        <v>576854</v>
      </c>
      <c r="H296" s="104"/>
    </row>
    <row r="297" spans="1:10" x14ac:dyDescent="0.25">
      <c r="B297" t="s">
        <v>93</v>
      </c>
      <c r="G297" s="17">
        <f>SUM(C297:F297)</f>
        <v>0</v>
      </c>
      <c r="H297" s="104"/>
    </row>
    <row r="298" spans="1:10" x14ac:dyDescent="0.25">
      <c r="B298" t="s">
        <v>94</v>
      </c>
      <c r="G298" s="17">
        <f t="shared" ref="G298" si="66">SUM(C298:F298)</f>
        <v>0</v>
      </c>
      <c r="H298" s="104"/>
    </row>
    <row r="299" spans="1:10" x14ac:dyDescent="0.25">
      <c r="A299" s="58" t="s">
        <v>36</v>
      </c>
      <c r="B299" s="59"/>
      <c r="C299" s="60">
        <f>C296-C298-C297</f>
        <v>576854</v>
      </c>
      <c r="D299" s="60">
        <f t="shared" ref="D299" si="67">D296-D298-D297</f>
        <v>0</v>
      </c>
      <c r="E299" s="60">
        <f t="shared" ref="E299" si="68">E296-E298-E297</f>
        <v>0</v>
      </c>
      <c r="F299" s="60">
        <f t="shared" ref="F299" si="69">F296-F298-F297</f>
        <v>0</v>
      </c>
      <c r="G299" s="61">
        <f>SUM(C299:F299)</f>
        <v>576854</v>
      </c>
      <c r="H299" s="104"/>
      <c r="J299" s="14"/>
    </row>
    <row r="300" spans="1:10" x14ac:dyDescent="0.25">
      <c r="C300" s="15"/>
      <c r="D300" s="15"/>
      <c r="E300" s="15"/>
      <c r="F300" s="15"/>
      <c r="G300" s="20"/>
      <c r="H300" s="104"/>
      <c r="J300" s="14"/>
    </row>
    <row r="301" spans="1:10" ht="15.75" thickBot="1" x14ac:dyDescent="0.3">
      <c r="A301" s="8" t="s">
        <v>66</v>
      </c>
      <c r="B301" s="3"/>
      <c r="C301" s="4">
        <f>C285-C294+C299</f>
        <v>53017206</v>
      </c>
      <c r="D301" s="4">
        <f>D285-D294+D299</f>
        <v>-120310</v>
      </c>
      <c r="E301" s="4">
        <f>E285-E294+E299</f>
        <v>-210155</v>
      </c>
      <c r="F301" s="4">
        <f>F285-F294+F299</f>
        <v>3041158</v>
      </c>
      <c r="G301" s="18">
        <f>SUM(C301:F301)</f>
        <v>55727899</v>
      </c>
      <c r="J301" s="14"/>
    </row>
    <row r="302" spans="1:10" ht="15.75" thickTop="1" x14ac:dyDescent="0.25"/>
    <row r="303" spans="1:10" ht="30" x14ac:dyDescent="0.25">
      <c r="A303" s="9" t="s">
        <v>21</v>
      </c>
      <c r="B303" s="10"/>
      <c r="C303" s="11" t="s">
        <v>0</v>
      </c>
      <c r="D303" s="11" t="s">
        <v>32</v>
      </c>
      <c r="E303" s="11" t="s">
        <v>86</v>
      </c>
      <c r="F303" s="11" t="s">
        <v>28</v>
      </c>
      <c r="G303" s="21" t="s">
        <v>16</v>
      </c>
      <c r="H303" s="56" t="s">
        <v>45</v>
      </c>
    </row>
    <row r="304" spans="1:10" x14ac:dyDescent="0.25">
      <c r="A304" s="6" t="s">
        <v>1</v>
      </c>
      <c r="B304" t="s">
        <v>33</v>
      </c>
      <c r="C304" s="13"/>
      <c r="D304" s="12"/>
      <c r="E304" s="12"/>
      <c r="F304" s="12"/>
      <c r="G304" s="17">
        <f t="shared" ref="G304:G309" si="70">SUM(C304:F304)</f>
        <v>0</v>
      </c>
      <c r="H304" s="104" t="s">
        <v>76</v>
      </c>
    </row>
    <row r="305" spans="1:8" x14ac:dyDescent="0.25">
      <c r="B305" t="s">
        <v>4</v>
      </c>
      <c r="C305" s="1"/>
      <c r="D305" s="1">
        <v>2403819</v>
      </c>
      <c r="E305" s="1"/>
      <c r="F305" s="1"/>
      <c r="G305" s="17">
        <f t="shared" si="70"/>
        <v>2403819</v>
      </c>
      <c r="H305" s="104"/>
    </row>
    <row r="306" spans="1:8" x14ac:dyDescent="0.25">
      <c r="B306" t="s">
        <v>30</v>
      </c>
      <c r="C306" s="1"/>
      <c r="D306" s="1"/>
      <c r="E306" s="1"/>
      <c r="F306" s="1"/>
      <c r="G306" s="17">
        <f t="shared" si="70"/>
        <v>0</v>
      </c>
      <c r="H306" s="104"/>
    </row>
    <row r="307" spans="1:8" x14ac:dyDescent="0.25">
      <c r="B307" t="s">
        <v>5</v>
      </c>
      <c r="C307" s="1"/>
      <c r="D307" s="1"/>
      <c r="E307" s="1"/>
      <c r="F307" s="1"/>
      <c r="G307" s="17">
        <f t="shared" si="70"/>
        <v>0</v>
      </c>
      <c r="H307" s="104"/>
    </row>
    <row r="308" spans="1:8" x14ac:dyDescent="0.25">
      <c r="B308" t="s">
        <v>6</v>
      </c>
      <c r="C308" s="1"/>
      <c r="D308" s="1"/>
      <c r="E308" s="1"/>
      <c r="F308" s="1"/>
      <c r="G308" s="17">
        <f t="shared" si="70"/>
        <v>0</v>
      </c>
      <c r="H308" s="104"/>
    </row>
    <row r="309" spans="1:8" x14ac:dyDescent="0.25">
      <c r="B309" s="2" t="s">
        <v>7</v>
      </c>
      <c r="C309" s="1"/>
      <c r="D309" s="1">
        <v>37915</v>
      </c>
      <c r="E309" s="1"/>
      <c r="F309" s="1"/>
      <c r="G309" s="17">
        <f t="shared" si="70"/>
        <v>37915</v>
      </c>
      <c r="H309" s="104"/>
    </row>
    <row r="310" spans="1:8" x14ac:dyDescent="0.25">
      <c r="A310" s="58" t="s">
        <v>8</v>
      </c>
      <c r="B310" s="59"/>
      <c r="C310" s="60">
        <f>SUM(C304:C309)</f>
        <v>0</v>
      </c>
      <c r="D310" s="60">
        <f>SUM(D304:D309)</f>
        <v>2441734</v>
      </c>
      <c r="E310" s="60">
        <f>SUM(E304:E309)</f>
        <v>0</v>
      </c>
      <c r="F310" s="60">
        <f>SUM(F304:F309)</f>
        <v>0</v>
      </c>
      <c r="G310" s="61">
        <f>SUM(G304:G309)</f>
        <v>2441734</v>
      </c>
      <c r="H310" s="104"/>
    </row>
    <row r="311" spans="1:8" x14ac:dyDescent="0.25">
      <c r="C311" s="1"/>
      <c r="D311" s="1"/>
      <c r="E311" s="1"/>
      <c r="F311" s="1"/>
      <c r="G311" s="17"/>
      <c r="H311" s="104"/>
    </row>
    <row r="312" spans="1:8" x14ac:dyDescent="0.25">
      <c r="A312" s="6" t="s">
        <v>9</v>
      </c>
      <c r="B312" t="s">
        <v>10</v>
      </c>
      <c r="C312" s="1">
        <v>115357</v>
      </c>
      <c r="D312" s="1">
        <v>582052</v>
      </c>
      <c r="E312" s="1"/>
      <c r="F312" s="1"/>
      <c r="G312" s="17">
        <f>SUM(C312:F312)</f>
        <v>697409</v>
      </c>
      <c r="H312" s="104"/>
    </row>
    <row r="313" spans="1:8" x14ac:dyDescent="0.25">
      <c r="B313" t="s">
        <v>11</v>
      </c>
      <c r="C313" s="1">
        <v>59278</v>
      </c>
      <c r="D313" s="1">
        <v>225217</v>
      </c>
      <c r="E313" s="1"/>
      <c r="F313" s="1"/>
      <c r="G313" s="17">
        <f t="shared" ref="G313:G318" si="71">SUM(C313:F313)</f>
        <v>284495</v>
      </c>
      <c r="H313" s="104"/>
    </row>
    <row r="314" spans="1:8" x14ac:dyDescent="0.25">
      <c r="B314" t="s">
        <v>92</v>
      </c>
      <c r="C314" s="1"/>
      <c r="D314" s="1">
        <v>1589915</v>
      </c>
      <c r="E314" s="1"/>
      <c r="F314" s="1"/>
      <c r="G314" s="17">
        <f t="shared" si="71"/>
        <v>1589915</v>
      </c>
      <c r="H314" s="104"/>
    </row>
    <row r="315" spans="1:8" x14ac:dyDescent="0.25">
      <c r="B315" t="s">
        <v>13</v>
      </c>
      <c r="C315" s="1"/>
      <c r="D315" s="1"/>
      <c r="E315" s="1"/>
      <c r="F315" s="1"/>
      <c r="G315" s="17">
        <f t="shared" si="71"/>
        <v>0</v>
      </c>
      <c r="H315" s="104"/>
    </row>
    <row r="316" spans="1:8" x14ac:dyDescent="0.25">
      <c r="B316" t="s">
        <v>29</v>
      </c>
      <c r="C316" s="1"/>
      <c r="D316" s="1"/>
      <c r="E316" s="1"/>
      <c r="F316" s="1"/>
      <c r="G316" s="17">
        <f t="shared" si="71"/>
        <v>0</v>
      </c>
      <c r="H316" s="104"/>
    </row>
    <row r="317" spans="1:8" x14ac:dyDescent="0.25">
      <c r="B317" t="s">
        <v>12</v>
      </c>
      <c r="C317" s="1"/>
      <c r="D317" s="1"/>
      <c r="E317" s="1"/>
      <c r="F317" s="1"/>
      <c r="G317" s="17">
        <f t="shared" si="71"/>
        <v>0</v>
      </c>
      <c r="H317" s="104"/>
    </row>
    <row r="318" spans="1:8" x14ac:dyDescent="0.25">
      <c r="B318" t="s">
        <v>14</v>
      </c>
      <c r="C318" s="1"/>
      <c r="D318" s="1">
        <v>3200</v>
      </c>
      <c r="E318" s="1"/>
      <c r="F318" s="1"/>
      <c r="G318" s="17">
        <f t="shared" si="71"/>
        <v>3200</v>
      </c>
      <c r="H318" s="104"/>
    </row>
    <row r="319" spans="1:8" x14ac:dyDescent="0.25">
      <c r="A319" s="58" t="s">
        <v>15</v>
      </c>
      <c r="B319" s="59"/>
      <c r="C319" s="60">
        <f>SUM(C312:C318)</f>
        <v>174635</v>
      </c>
      <c r="D319" s="60">
        <f>SUM(D312:D318)</f>
        <v>2400384</v>
      </c>
      <c r="E319" s="60">
        <f>SUM(E312:E318)</f>
        <v>0</v>
      </c>
      <c r="F319" s="60">
        <f>SUM(F312:F318)</f>
        <v>0</v>
      </c>
      <c r="G319" s="61">
        <f>SUM(G312:G318)</f>
        <v>2575019</v>
      </c>
      <c r="H319" s="104"/>
    </row>
    <row r="320" spans="1:8" x14ac:dyDescent="0.25">
      <c r="H320" s="104"/>
    </row>
    <row r="321" spans="1:10" x14ac:dyDescent="0.25">
      <c r="A321" s="6" t="s">
        <v>34</v>
      </c>
      <c r="B321" t="s">
        <v>35</v>
      </c>
      <c r="G321" s="17">
        <f>SUM(C321:F321)</f>
        <v>0</v>
      </c>
      <c r="H321" s="104"/>
    </row>
    <row r="322" spans="1:10" x14ac:dyDescent="0.25">
      <c r="B322" t="s">
        <v>93</v>
      </c>
      <c r="G322" s="17">
        <f>SUM(C322:F322)</f>
        <v>0</v>
      </c>
      <c r="H322" s="104"/>
    </row>
    <row r="323" spans="1:10" x14ac:dyDescent="0.25">
      <c r="B323" t="s">
        <v>94</v>
      </c>
      <c r="D323">
        <v>37975</v>
      </c>
      <c r="G323" s="17">
        <f t="shared" ref="G323" si="72">SUM(C323:F323)</f>
        <v>37975</v>
      </c>
      <c r="H323" s="104"/>
    </row>
    <row r="324" spans="1:10" x14ac:dyDescent="0.25">
      <c r="A324" s="58" t="s">
        <v>36</v>
      </c>
      <c r="B324" s="59"/>
      <c r="C324" s="60">
        <f>C321-C323-C322</f>
        <v>0</v>
      </c>
      <c r="D324" s="60">
        <f t="shared" ref="D324" si="73">D321-D323-D322</f>
        <v>-37975</v>
      </c>
      <c r="E324" s="60">
        <f t="shared" ref="E324" si="74">E321-E323-E322</f>
        <v>0</v>
      </c>
      <c r="F324" s="60">
        <f t="shared" ref="F324" si="75">F321-F323-F322</f>
        <v>0</v>
      </c>
      <c r="G324" s="61">
        <f>SUM(C324:F324)</f>
        <v>-37975</v>
      </c>
      <c r="H324" s="104"/>
      <c r="J324" s="14"/>
    </row>
    <row r="325" spans="1:10" x14ac:dyDescent="0.25">
      <c r="C325" s="15"/>
      <c r="D325" s="15"/>
      <c r="E325" s="15"/>
      <c r="F325" s="15"/>
      <c r="G325" s="20"/>
      <c r="H325" s="104"/>
      <c r="J325" s="14"/>
    </row>
    <row r="326" spans="1:10" ht="15.75" thickBot="1" x14ac:dyDescent="0.3">
      <c r="A326" s="8" t="s">
        <v>66</v>
      </c>
      <c r="B326" s="3"/>
      <c r="C326" s="4">
        <f>C310-C319+C324</f>
        <v>-174635</v>
      </c>
      <c r="D326" s="4">
        <f>D310-D319+D324</f>
        <v>3375</v>
      </c>
      <c r="E326" s="4">
        <f>E310-E319+E324</f>
        <v>0</v>
      </c>
      <c r="F326" s="4">
        <f>F310-F319+F324</f>
        <v>0</v>
      </c>
      <c r="G326" s="18">
        <f>SUM(C326:F326)</f>
        <v>-171260</v>
      </c>
      <c r="J326" s="14"/>
    </row>
    <row r="327" spans="1:10" ht="15.75" thickTop="1" x14ac:dyDescent="0.25"/>
    <row r="328" spans="1:10" ht="30" x14ac:dyDescent="0.25">
      <c r="A328" s="9" t="s">
        <v>22</v>
      </c>
      <c r="B328" s="10"/>
      <c r="C328" s="11" t="s">
        <v>0</v>
      </c>
      <c r="D328" s="11" t="s">
        <v>32</v>
      </c>
      <c r="E328" s="11" t="s">
        <v>86</v>
      </c>
      <c r="F328" s="11" t="s">
        <v>28</v>
      </c>
      <c r="G328" s="21" t="s">
        <v>16</v>
      </c>
      <c r="H328" s="56" t="s">
        <v>45</v>
      </c>
    </row>
    <row r="329" spans="1:10" x14ac:dyDescent="0.25">
      <c r="A329" s="6" t="s">
        <v>1</v>
      </c>
      <c r="B329" t="s">
        <v>33</v>
      </c>
      <c r="C329" s="13"/>
      <c r="D329" s="12"/>
      <c r="E329" s="12"/>
      <c r="F329" s="12"/>
      <c r="G329" s="17">
        <f t="shared" ref="G329:G334" si="76">SUM(C329:F329)</f>
        <v>0</v>
      </c>
      <c r="H329" s="104" t="s">
        <v>76</v>
      </c>
    </row>
    <row r="330" spans="1:10" x14ac:dyDescent="0.25">
      <c r="B330" t="s">
        <v>4</v>
      </c>
      <c r="C330" s="1"/>
      <c r="D330" s="1"/>
      <c r="E330" s="1"/>
      <c r="F330" s="1"/>
      <c r="G330" s="17">
        <f t="shared" si="76"/>
        <v>0</v>
      </c>
      <c r="H330" s="104"/>
    </row>
    <row r="331" spans="1:10" x14ac:dyDescent="0.25">
      <c r="B331" t="s">
        <v>30</v>
      </c>
      <c r="C331" s="1"/>
      <c r="D331" s="1"/>
      <c r="E331" s="1"/>
      <c r="F331" s="1"/>
      <c r="G331" s="17">
        <f t="shared" si="76"/>
        <v>0</v>
      </c>
      <c r="H331" s="104"/>
    </row>
    <row r="332" spans="1:10" x14ac:dyDescent="0.25">
      <c r="B332" t="s">
        <v>5</v>
      </c>
      <c r="C332" s="1"/>
      <c r="D332" s="1"/>
      <c r="E332" s="1"/>
      <c r="F332" s="1">
        <v>500000</v>
      </c>
      <c r="G332" s="17">
        <f t="shared" si="76"/>
        <v>500000</v>
      </c>
      <c r="H332" s="104"/>
    </row>
    <row r="333" spans="1:10" x14ac:dyDescent="0.25">
      <c r="B333" t="s">
        <v>6</v>
      </c>
      <c r="C333" s="1"/>
      <c r="D333" s="1"/>
      <c r="E333" s="1"/>
      <c r="F333" s="1"/>
      <c r="G333" s="17">
        <f t="shared" si="76"/>
        <v>0</v>
      </c>
      <c r="H333" s="104"/>
    </row>
    <row r="334" spans="1:10" x14ac:dyDescent="0.25">
      <c r="B334" s="2" t="s">
        <v>7</v>
      </c>
      <c r="C334" s="1"/>
      <c r="D334" s="1"/>
      <c r="E334" s="1"/>
      <c r="F334" s="1"/>
      <c r="G334" s="17">
        <f t="shared" si="76"/>
        <v>0</v>
      </c>
      <c r="H334" s="104"/>
    </row>
    <row r="335" spans="1:10" x14ac:dyDescent="0.25">
      <c r="A335" s="58" t="s">
        <v>8</v>
      </c>
      <c r="B335" s="59"/>
      <c r="C335" s="60">
        <f>SUM(C329:C334)</f>
        <v>0</v>
      </c>
      <c r="D335" s="60">
        <f>SUM(D329:D334)</f>
        <v>0</v>
      </c>
      <c r="E335" s="60">
        <f>SUM(E329:E334)</f>
        <v>0</v>
      </c>
      <c r="F335" s="60">
        <f>SUM(F329:F334)</f>
        <v>500000</v>
      </c>
      <c r="G335" s="61">
        <f>SUM(G329:G334)</f>
        <v>500000</v>
      </c>
      <c r="H335" s="104"/>
    </row>
    <row r="336" spans="1:10" x14ac:dyDescent="0.25">
      <c r="C336" s="1"/>
      <c r="D336" s="1"/>
      <c r="E336" s="1"/>
      <c r="F336" s="1"/>
      <c r="G336" s="17"/>
      <c r="H336" s="104"/>
    </row>
    <row r="337" spans="1:10" x14ac:dyDescent="0.25">
      <c r="A337" s="6" t="s">
        <v>9</v>
      </c>
      <c r="B337" t="s">
        <v>10</v>
      </c>
      <c r="C337" s="1">
        <v>5194482</v>
      </c>
      <c r="D337" s="1"/>
      <c r="E337" s="1"/>
      <c r="F337" s="1"/>
      <c r="G337" s="17">
        <f>SUM(C337:F337)</f>
        <v>5194482</v>
      </c>
      <c r="H337" s="104"/>
    </row>
    <row r="338" spans="1:10" x14ac:dyDescent="0.25">
      <c r="B338" t="s">
        <v>11</v>
      </c>
      <c r="C338" s="1">
        <v>1984122</v>
      </c>
      <c r="D338" s="1"/>
      <c r="E338" s="1"/>
      <c r="F338" s="1"/>
      <c r="G338" s="17">
        <f t="shared" ref="G338:G343" si="77">SUM(C338:F338)</f>
        <v>1984122</v>
      </c>
      <c r="H338" s="104"/>
    </row>
    <row r="339" spans="1:10" x14ac:dyDescent="0.25">
      <c r="B339" t="s">
        <v>92</v>
      </c>
      <c r="C339" s="1">
        <v>1594059</v>
      </c>
      <c r="D339" s="1"/>
      <c r="E339" s="1"/>
      <c r="F339" s="1">
        <v>500000</v>
      </c>
      <c r="G339" s="17">
        <f t="shared" si="77"/>
        <v>2094059</v>
      </c>
      <c r="H339" s="104"/>
    </row>
    <row r="340" spans="1:10" x14ac:dyDescent="0.25">
      <c r="B340" t="s">
        <v>13</v>
      </c>
      <c r="C340" s="1"/>
      <c r="D340" s="1"/>
      <c r="E340" s="1"/>
      <c r="F340" s="1"/>
      <c r="G340" s="17">
        <f t="shared" si="77"/>
        <v>0</v>
      </c>
      <c r="H340" s="104"/>
    </row>
    <row r="341" spans="1:10" x14ac:dyDescent="0.25">
      <c r="B341" t="s">
        <v>29</v>
      </c>
      <c r="C341" s="1"/>
      <c r="D341" s="1"/>
      <c r="E341" s="1"/>
      <c r="F341" s="1"/>
      <c r="G341" s="17">
        <f t="shared" si="77"/>
        <v>0</v>
      </c>
      <c r="H341" s="104"/>
    </row>
    <row r="342" spans="1:10" x14ac:dyDescent="0.25">
      <c r="B342" t="s">
        <v>12</v>
      </c>
      <c r="C342" s="1">
        <v>4969346</v>
      </c>
      <c r="D342" s="1"/>
      <c r="E342" s="1"/>
      <c r="F342" s="1"/>
      <c r="G342" s="17">
        <f t="shared" si="77"/>
        <v>4969346</v>
      </c>
      <c r="H342" s="104"/>
    </row>
    <row r="343" spans="1:10" x14ac:dyDescent="0.25">
      <c r="B343" t="s">
        <v>14</v>
      </c>
      <c r="C343" s="1">
        <v>6390</v>
      </c>
      <c r="D343" s="1"/>
      <c r="E343" s="1"/>
      <c r="F343" s="1"/>
      <c r="G343" s="17">
        <f t="shared" si="77"/>
        <v>6390</v>
      </c>
      <c r="H343" s="104"/>
    </row>
    <row r="344" spans="1:10" x14ac:dyDescent="0.25">
      <c r="A344" s="58" t="s">
        <v>15</v>
      </c>
      <c r="B344" s="59"/>
      <c r="C344" s="60">
        <f>SUM(C337:C343)</f>
        <v>13748399</v>
      </c>
      <c r="D344" s="60">
        <f>SUM(D337:D343)</f>
        <v>0</v>
      </c>
      <c r="E344" s="60">
        <f>SUM(E337:E343)</f>
        <v>0</v>
      </c>
      <c r="F344" s="60">
        <f>SUM(F337:F343)</f>
        <v>500000</v>
      </c>
      <c r="G344" s="61">
        <f>SUM(G337:G343)</f>
        <v>14248399</v>
      </c>
      <c r="H344" s="104"/>
    </row>
    <row r="345" spans="1:10" x14ac:dyDescent="0.25">
      <c r="H345" s="104"/>
    </row>
    <row r="346" spans="1:10" x14ac:dyDescent="0.25">
      <c r="A346" s="6" t="s">
        <v>34</v>
      </c>
      <c r="B346" t="s">
        <v>35</v>
      </c>
      <c r="G346" s="17">
        <f>SUM(C346:F346)</f>
        <v>0</v>
      </c>
      <c r="H346" s="104"/>
    </row>
    <row r="347" spans="1:10" x14ac:dyDescent="0.25">
      <c r="B347" t="s">
        <v>93</v>
      </c>
      <c r="G347" s="17">
        <f>SUM(C347:F347)</f>
        <v>0</v>
      </c>
      <c r="H347" s="104"/>
    </row>
    <row r="348" spans="1:10" x14ac:dyDescent="0.25">
      <c r="B348" t="s">
        <v>94</v>
      </c>
      <c r="G348" s="17">
        <f t="shared" ref="G348" si="78">SUM(C348:F348)</f>
        <v>0</v>
      </c>
      <c r="H348" s="104"/>
    </row>
    <row r="349" spans="1:10" x14ac:dyDescent="0.25">
      <c r="A349" s="58" t="s">
        <v>36</v>
      </c>
      <c r="B349" s="59"/>
      <c r="C349" s="60">
        <f>C346-C348-C347</f>
        <v>0</v>
      </c>
      <c r="D349" s="60">
        <f t="shared" ref="D349" si="79">D346-D348-D347</f>
        <v>0</v>
      </c>
      <c r="E349" s="60">
        <f t="shared" ref="E349" si="80">E346-E348-E347</f>
        <v>0</v>
      </c>
      <c r="F349" s="60">
        <f t="shared" ref="F349" si="81">F346-F348-F347</f>
        <v>0</v>
      </c>
      <c r="G349" s="61">
        <f>SUM(C349:F349)</f>
        <v>0</v>
      </c>
      <c r="H349" s="104"/>
      <c r="J349" s="14"/>
    </row>
    <row r="350" spans="1:10" x14ac:dyDescent="0.25">
      <c r="C350" s="15"/>
      <c r="D350" s="15"/>
      <c r="E350" s="15"/>
      <c r="F350" s="15"/>
      <c r="G350" s="20"/>
      <c r="H350" s="104"/>
      <c r="J350" s="14"/>
    </row>
    <row r="351" spans="1:10" ht="15.75" thickBot="1" x14ac:dyDescent="0.3">
      <c r="A351" s="8" t="s">
        <v>66</v>
      </c>
      <c r="B351" s="3"/>
      <c r="C351" s="4">
        <f>C335-C344+C349</f>
        <v>-13748399</v>
      </c>
      <c r="D351" s="4">
        <f>D335-D344+D349</f>
        <v>0</v>
      </c>
      <c r="E351" s="4">
        <f>E335-E344+E349</f>
        <v>0</v>
      </c>
      <c r="F351" s="4">
        <f>F335-F344+F349</f>
        <v>0</v>
      </c>
      <c r="G351" s="18">
        <f>SUM(C351:F351)</f>
        <v>-13748399</v>
      </c>
      <c r="J351" s="14"/>
    </row>
    <row r="352" spans="1:10" ht="15.75" thickTop="1" x14ac:dyDescent="0.25"/>
    <row r="353" spans="1:8" ht="30" x14ac:dyDescent="0.25">
      <c r="A353" s="9" t="s">
        <v>24</v>
      </c>
      <c r="B353" s="10"/>
      <c r="C353" s="11" t="s">
        <v>0</v>
      </c>
      <c r="D353" s="11" t="s">
        <v>32</v>
      </c>
      <c r="E353" s="11" t="s">
        <v>86</v>
      </c>
      <c r="F353" s="11" t="s">
        <v>28</v>
      </c>
      <c r="G353" s="21" t="s">
        <v>16</v>
      </c>
      <c r="H353" s="56" t="s">
        <v>45</v>
      </c>
    </row>
    <row r="354" spans="1:8" x14ac:dyDescent="0.25">
      <c r="A354" s="6" t="s">
        <v>1</v>
      </c>
      <c r="B354" t="s">
        <v>33</v>
      </c>
      <c r="C354" s="13"/>
      <c r="D354" s="12"/>
      <c r="E354" s="12"/>
      <c r="F354" s="12"/>
      <c r="G354" s="17">
        <f t="shared" ref="G354:G359" si="82">SUM(C354:F354)</f>
        <v>0</v>
      </c>
      <c r="H354" s="104" t="s">
        <v>76</v>
      </c>
    </row>
    <row r="355" spans="1:8" x14ac:dyDescent="0.25">
      <c r="B355" t="s">
        <v>4</v>
      </c>
      <c r="C355" s="1"/>
      <c r="D355" s="1"/>
      <c r="E355" s="1"/>
      <c r="F355" s="1"/>
      <c r="G355" s="17">
        <f t="shared" si="82"/>
        <v>0</v>
      </c>
      <c r="H355" s="104"/>
    </row>
    <row r="356" spans="1:8" x14ac:dyDescent="0.25">
      <c r="B356" t="s">
        <v>30</v>
      </c>
      <c r="C356" s="1"/>
      <c r="D356" s="1"/>
      <c r="E356" s="1"/>
      <c r="F356" s="1"/>
      <c r="G356" s="17">
        <f t="shared" si="82"/>
        <v>0</v>
      </c>
      <c r="H356" s="104"/>
    </row>
    <row r="357" spans="1:8" x14ac:dyDescent="0.25">
      <c r="B357" t="s">
        <v>5</v>
      </c>
      <c r="C357" s="1"/>
      <c r="D357" s="1"/>
      <c r="E357" s="1"/>
      <c r="F357" s="1"/>
      <c r="G357" s="17">
        <f t="shared" si="82"/>
        <v>0</v>
      </c>
      <c r="H357" s="104"/>
    </row>
    <row r="358" spans="1:8" x14ac:dyDescent="0.25">
      <c r="B358" t="s">
        <v>6</v>
      </c>
      <c r="C358" s="1"/>
      <c r="D358" s="1"/>
      <c r="E358" s="1"/>
      <c r="F358" s="1"/>
      <c r="G358" s="17">
        <f t="shared" si="82"/>
        <v>0</v>
      </c>
      <c r="H358" s="104"/>
    </row>
    <row r="359" spans="1:8" x14ac:dyDescent="0.25">
      <c r="B359" s="2" t="s">
        <v>7</v>
      </c>
      <c r="C359" s="1"/>
      <c r="D359" s="1"/>
      <c r="E359" s="1"/>
      <c r="F359" s="1"/>
      <c r="G359" s="17">
        <f t="shared" si="82"/>
        <v>0</v>
      </c>
      <c r="H359" s="104"/>
    </row>
    <row r="360" spans="1:8" x14ac:dyDescent="0.25">
      <c r="A360" s="58" t="s">
        <v>8</v>
      </c>
      <c r="B360" s="59"/>
      <c r="C360" s="60">
        <f>SUM(C354:C359)</f>
        <v>0</v>
      </c>
      <c r="D360" s="60">
        <f>SUM(D354:D359)</f>
        <v>0</v>
      </c>
      <c r="E360" s="60">
        <f>SUM(E354:E359)</f>
        <v>0</v>
      </c>
      <c r="F360" s="60">
        <f>SUM(F354:F359)</f>
        <v>0</v>
      </c>
      <c r="G360" s="61">
        <f>SUM(G354:G359)</f>
        <v>0</v>
      </c>
      <c r="H360" s="104"/>
    </row>
    <row r="361" spans="1:8" x14ac:dyDescent="0.25">
      <c r="C361" s="1"/>
      <c r="D361" s="1"/>
      <c r="E361" s="1"/>
      <c r="F361" s="1"/>
      <c r="G361" s="17"/>
      <c r="H361" s="104"/>
    </row>
    <row r="362" spans="1:8" x14ac:dyDescent="0.25">
      <c r="A362" s="6" t="s">
        <v>9</v>
      </c>
      <c r="B362" t="s">
        <v>10</v>
      </c>
      <c r="C362" s="1">
        <v>1554651</v>
      </c>
      <c r="D362" s="1"/>
      <c r="E362" s="1"/>
      <c r="F362" s="1"/>
      <c r="G362" s="17">
        <f>SUM(C362:F362)</f>
        <v>1554651</v>
      </c>
      <c r="H362" s="104"/>
    </row>
    <row r="363" spans="1:8" x14ac:dyDescent="0.25">
      <c r="B363" t="s">
        <v>11</v>
      </c>
      <c r="C363" s="1">
        <v>585383</v>
      </c>
      <c r="D363" s="1"/>
      <c r="E363" s="1"/>
      <c r="F363" s="1"/>
      <c r="G363" s="17">
        <f t="shared" ref="G363:G368" si="83">SUM(C363:F363)</f>
        <v>585383</v>
      </c>
      <c r="H363" s="104"/>
    </row>
    <row r="364" spans="1:8" x14ac:dyDescent="0.25">
      <c r="B364" t="s">
        <v>92</v>
      </c>
      <c r="C364" s="1">
        <v>382793</v>
      </c>
      <c r="D364" s="1"/>
      <c r="E364" s="1"/>
      <c r="F364" s="1"/>
      <c r="G364" s="17">
        <f t="shared" si="83"/>
        <v>382793</v>
      </c>
      <c r="H364" s="104"/>
    </row>
    <row r="365" spans="1:8" x14ac:dyDescent="0.25">
      <c r="B365" t="s">
        <v>13</v>
      </c>
      <c r="C365" s="1"/>
      <c r="D365" s="1"/>
      <c r="E365" s="1"/>
      <c r="F365" s="1"/>
      <c r="G365" s="17">
        <f t="shared" si="83"/>
        <v>0</v>
      </c>
      <c r="H365" s="104"/>
    </row>
    <row r="366" spans="1:8" x14ac:dyDescent="0.25">
      <c r="B366" t="s">
        <v>29</v>
      </c>
      <c r="C366" s="1"/>
      <c r="D366" s="1"/>
      <c r="E366" s="1"/>
      <c r="F366" s="1"/>
      <c r="G366" s="17">
        <f t="shared" si="83"/>
        <v>0</v>
      </c>
      <c r="H366" s="104"/>
    </row>
    <row r="367" spans="1:8" x14ac:dyDescent="0.25">
      <c r="B367" t="s">
        <v>12</v>
      </c>
      <c r="C367" s="1"/>
      <c r="D367" s="1"/>
      <c r="E367" s="1"/>
      <c r="F367" s="1"/>
      <c r="G367" s="17">
        <f t="shared" si="83"/>
        <v>0</v>
      </c>
      <c r="H367" s="104"/>
    </row>
    <row r="368" spans="1:8" x14ac:dyDescent="0.25">
      <c r="B368" t="s">
        <v>14</v>
      </c>
      <c r="C368" s="1">
        <v>4069</v>
      </c>
      <c r="D368" s="1"/>
      <c r="E368" s="1"/>
      <c r="F368" s="1"/>
      <c r="G368" s="17">
        <f t="shared" si="83"/>
        <v>4069</v>
      </c>
      <c r="H368" s="104"/>
    </row>
    <row r="369" spans="1:10" x14ac:dyDescent="0.25">
      <c r="A369" s="58" t="s">
        <v>15</v>
      </c>
      <c r="B369" s="59"/>
      <c r="C369" s="60">
        <f>SUM(C362:C368)</f>
        <v>2526896</v>
      </c>
      <c r="D369" s="60">
        <f>SUM(D362:D368)</f>
        <v>0</v>
      </c>
      <c r="E369" s="60">
        <f>SUM(E362:E368)</f>
        <v>0</v>
      </c>
      <c r="F369" s="60">
        <f>SUM(F362:F368)</f>
        <v>0</v>
      </c>
      <c r="G369" s="61">
        <f>SUM(G362:G368)</f>
        <v>2526896</v>
      </c>
      <c r="H369" s="104"/>
    </row>
    <row r="370" spans="1:10" x14ac:dyDescent="0.25">
      <c r="H370" s="104"/>
    </row>
    <row r="371" spans="1:10" x14ac:dyDescent="0.25">
      <c r="A371" s="6" t="s">
        <v>34</v>
      </c>
      <c r="B371" t="s">
        <v>35</v>
      </c>
      <c r="G371" s="17">
        <f>SUM(C371:F371)</f>
        <v>0</v>
      </c>
      <c r="H371" s="104"/>
    </row>
    <row r="372" spans="1:10" x14ac:dyDescent="0.25">
      <c r="B372" t="s">
        <v>93</v>
      </c>
      <c r="G372" s="17">
        <f>SUM(C372:F372)</f>
        <v>0</v>
      </c>
      <c r="H372" s="104"/>
    </row>
    <row r="373" spans="1:10" x14ac:dyDescent="0.25">
      <c r="B373" t="s">
        <v>94</v>
      </c>
      <c r="G373" s="17">
        <f t="shared" ref="G373" si="84">SUM(C373:F373)</f>
        <v>0</v>
      </c>
      <c r="H373" s="104"/>
    </row>
    <row r="374" spans="1:10" x14ac:dyDescent="0.25">
      <c r="A374" s="58" t="s">
        <v>36</v>
      </c>
      <c r="B374" s="59"/>
      <c r="C374" s="60">
        <f>C371-C373-C372</f>
        <v>0</v>
      </c>
      <c r="D374" s="60">
        <f t="shared" ref="D374" si="85">D371-D373-D372</f>
        <v>0</v>
      </c>
      <c r="E374" s="60">
        <f t="shared" ref="E374" si="86">E371-E373-E372</f>
        <v>0</v>
      </c>
      <c r="F374" s="60">
        <f t="shared" ref="F374" si="87">F371-F373-F372</f>
        <v>0</v>
      </c>
      <c r="G374" s="61">
        <f>SUM(C374:F374)</f>
        <v>0</v>
      </c>
      <c r="H374" s="104"/>
      <c r="J374" s="14"/>
    </row>
    <row r="375" spans="1:10" x14ac:dyDescent="0.25">
      <c r="C375" s="15"/>
      <c r="D375" s="15"/>
      <c r="E375" s="15"/>
      <c r="F375" s="15"/>
      <c r="G375" s="20"/>
      <c r="H375" s="104"/>
      <c r="J375" s="14"/>
    </row>
    <row r="376" spans="1:10" ht="15.75" thickBot="1" x14ac:dyDescent="0.3">
      <c r="A376" s="8" t="s">
        <v>66</v>
      </c>
      <c r="B376" s="3"/>
      <c r="C376" s="4">
        <f>C360-C369+C374</f>
        <v>-2526896</v>
      </c>
      <c r="D376" s="4">
        <f>D360-D369+D374</f>
        <v>0</v>
      </c>
      <c r="E376" s="4">
        <f>E360-E369+E374</f>
        <v>0</v>
      </c>
      <c r="F376" s="4">
        <f>F360-F369+F374</f>
        <v>0</v>
      </c>
      <c r="G376" s="18">
        <f>SUM(C376:F376)</f>
        <v>-2526896</v>
      </c>
      <c r="J376" s="14"/>
    </row>
    <row r="377" spans="1:10" ht="15.75" thickTop="1" x14ac:dyDescent="0.25"/>
    <row r="378" spans="1:10" ht="30" x14ac:dyDescent="0.25">
      <c r="A378" s="9" t="s">
        <v>25</v>
      </c>
      <c r="B378" s="10"/>
      <c r="C378" s="11" t="s">
        <v>0</v>
      </c>
      <c r="D378" s="11" t="s">
        <v>32</v>
      </c>
      <c r="E378" s="11" t="s">
        <v>86</v>
      </c>
      <c r="F378" s="11" t="s">
        <v>28</v>
      </c>
      <c r="G378" s="21" t="s">
        <v>16</v>
      </c>
      <c r="H378" s="56" t="s">
        <v>45</v>
      </c>
    </row>
    <row r="379" spans="1:10" x14ac:dyDescent="0.25">
      <c r="A379" s="6" t="s">
        <v>1</v>
      </c>
      <c r="B379" t="s">
        <v>33</v>
      </c>
      <c r="C379" s="13"/>
      <c r="D379" s="12"/>
      <c r="E379" s="12"/>
      <c r="F379" s="12"/>
      <c r="G379" s="17">
        <f t="shared" ref="G379:G384" si="88">SUM(C379:F379)</f>
        <v>0</v>
      </c>
      <c r="H379" s="104" t="s">
        <v>76</v>
      </c>
    </row>
    <row r="380" spans="1:10" x14ac:dyDescent="0.25">
      <c r="B380" t="s">
        <v>4</v>
      </c>
      <c r="C380" s="1"/>
      <c r="D380" s="1"/>
      <c r="E380" s="1"/>
      <c r="F380" s="1">
        <v>616412</v>
      </c>
      <c r="G380" s="17">
        <f t="shared" si="88"/>
        <v>616412</v>
      </c>
      <c r="H380" s="104"/>
    </row>
    <row r="381" spans="1:10" x14ac:dyDescent="0.25">
      <c r="B381" t="s">
        <v>30</v>
      </c>
      <c r="C381" s="1"/>
      <c r="D381" s="1"/>
      <c r="E381" s="1"/>
      <c r="F381" s="1"/>
      <c r="G381" s="17">
        <f t="shared" si="88"/>
        <v>0</v>
      </c>
      <c r="H381" s="104"/>
    </row>
    <row r="382" spans="1:10" x14ac:dyDescent="0.25">
      <c r="B382" t="s">
        <v>5</v>
      </c>
      <c r="C382" s="1"/>
      <c r="D382" s="1"/>
      <c r="E382" s="1"/>
      <c r="F382" s="1">
        <v>171888</v>
      </c>
      <c r="G382" s="17">
        <f t="shared" si="88"/>
        <v>171888</v>
      </c>
      <c r="H382" s="104"/>
    </row>
    <row r="383" spans="1:10" x14ac:dyDescent="0.25">
      <c r="B383" t="s">
        <v>6</v>
      </c>
      <c r="C383" s="1"/>
      <c r="D383" s="1"/>
      <c r="E383" s="1"/>
      <c r="F383" s="1"/>
      <c r="G383" s="17">
        <f t="shared" si="88"/>
        <v>0</v>
      </c>
      <c r="H383" s="104"/>
    </row>
    <row r="384" spans="1:10" x14ac:dyDescent="0.25">
      <c r="B384" s="2" t="s">
        <v>7</v>
      </c>
      <c r="C384" s="1"/>
      <c r="D384" s="1"/>
      <c r="E384" s="1"/>
      <c r="F384" s="1"/>
      <c r="G384" s="17">
        <f t="shared" si="88"/>
        <v>0</v>
      </c>
      <c r="H384" s="104"/>
    </row>
    <row r="385" spans="1:10" x14ac:dyDescent="0.25">
      <c r="A385" s="58" t="s">
        <v>8</v>
      </c>
      <c r="B385" s="59"/>
      <c r="C385" s="60">
        <f>SUM(C379:C384)</f>
        <v>0</v>
      </c>
      <c r="D385" s="60">
        <f>SUM(D379:D384)</f>
        <v>0</v>
      </c>
      <c r="E385" s="60">
        <f>SUM(E379:E384)</f>
        <v>0</v>
      </c>
      <c r="F385" s="60">
        <f>SUM(F379:F384)</f>
        <v>788300</v>
      </c>
      <c r="G385" s="61">
        <f>SUM(G379:G384)</f>
        <v>788300</v>
      </c>
      <c r="H385" s="104"/>
    </row>
    <row r="386" spans="1:10" x14ac:dyDescent="0.25">
      <c r="C386" s="1"/>
      <c r="D386" s="1"/>
      <c r="E386" s="1"/>
      <c r="F386" s="1"/>
      <c r="G386" s="17"/>
      <c r="H386" s="104"/>
    </row>
    <row r="387" spans="1:10" x14ac:dyDescent="0.25">
      <c r="A387" s="6" t="s">
        <v>9</v>
      </c>
      <c r="B387" t="s">
        <v>10</v>
      </c>
      <c r="C387" s="1">
        <v>3213216</v>
      </c>
      <c r="D387" s="1"/>
      <c r="E387" s="1"/>
      <c r="F387" s="1">
        <v>1101810</v>
      </c>
      <c r="G387" s="17">
        <f>SUM(C387:F387)</f>
        <v>4315026</v>
      </c>
      <c r="H387" s="104"/>
    </row>
    <row r="388" spans="1:10" x14ac:dyDescent="0.25">
      <c r="B388" t="s">
        <v>11</v>
      </c>
      <c r="C388" s="1">
        <v>836576</v>
      </c>
      <c r="D388" s="1"/>
      <c r="E388" s="1"/>
      <c r="F388" s="1">
        <v>398695</v>
      </c>
      <c r="G388" s="17">
        <f t="shared" ref="G388:G393" si="89">SUM(C388:F388)</f>
        <v>1235271</v>
      </c>
      <c r="H388" s="104"/>
    </row>
    <row r="389" spans="1:10" x14ac:dyDescent="0.25">
      <c r="B389" t="s">
        <v>92</v>
      </c>
      <c r="C389" s="1">
        <v>839911</v>
      </c>
      <c r="D389" s="1"/>
      <c r="E389" s="1">
        <v>49152</v>
      </c>
      <c r="F389" s="1">
        <f>1011572+171888</f>
        <v>1183460</v>
      </c>
      <c r="G389" s="17">
        <f t="shared" si="89"/>
        <v>2072523</v>
      </c>
      <c r="H389" s="104"/>
    </row>
    <row r="390" spans="1:10" x14ac:dyDescent="0.25">
      <c r="B390" t="s">
        <v>13</v>
      </c>
      <c r="C390" s="1"/>
      <c r="D390" s="1"/>
      <c r="E390" s="1"/>
      <c r="F390" s="1"/>
      <c r="G390" s="17">
        <f t="shared" si="89"/>
        <v>0</v>
      </c>
      <c r="H390" s="104"/>
    </row>
    <row r="391" spans="1:10" x14ac:dyDescent="0.25">
      <c r="B391" t="s">
        <v>29</v>
      </c>
      <c r="C391" s="1"/>
      <c r="D391" s="1"/>
      <c r="E391" s="1"/>
      <c r="F391" s="1"/>
      <c r="G391" s="17">
        <f t="shared" si="89"/>
        <v>0</v>
      </c>
      <c r="H391" s="104"/>
    </row>
    <row r="392" spans="1:10" x14ac:dyDescent="0.25">
      <c r="B392" t="s">
        <v>12</v>
      </c>
      <c r="C392" s="1"/>
      <c r="D392" s="1"/>
      <c r="E392" s="1"/>
      <c r="F392" s="1"/>
      <c r="G392" s="17">
        <f t="shared" si="89"/>
        <v>0</v>
      </c>
      <c r="H392" s="104"/>
    </row>
    <row r="393" spans="1:10" x14ac:dyDescent="0.25">
      <c r="B393" t="s">
        <v>14</v>
      </c>
      <c r="C393" s="1"/>
      <c r="D393" s="1"/>
      <c r="E393" s="1"/>
      <c r="F393" s="1">
        <v>82558</v>
      </c>
      <c r="G393" s="17">
        <f t="shared" si="89"/>
        <v>82558</v>
      </c>
      <c r="H393" s="104"/>
    </row>
    <row r="394" spans="1:10" x14ac:dyDescent="0.25">
      <c r="A394" s="58" t="s">
        <v>15</v>
      </c>
      <c r="B394" s="59"/>
      <c r="C394" s="60">
        <f>SUM(C387:C393)</f>
        <v>4889703</v>
      </c>
      <c r="D394" s="60">
        <f>SUM(D387:D393)</f>
        <v>0</v>
      </c>
      <c r="E394" s="60">
        <f>SUM(E387:E393)</f>
        <v>49152</v>
      </c>
      <c r="F394" s="60">
        <f>SUM(F387:F393)</f>
        <v>2766523</v>
      </c>
      <c r="G394" s="61">
        <f>SUM(G387:G393)</f>
        <v>7705378</v>
      </c>
      <c r="H394" s="104"/>
    </row>
    <row r="395" spans="1:10" x14ac:dyDescent="0.25">
      <c r="H395" s="104"/>
    </row>
    <row r="396" spans="1:10" x14ac:dyDescent="0.25">
      <c r="A396" s="6" t="s">
        <v>34</v>
      </c>
      <c r="B396" t="s">
        <v>35</v>
      </c>
      <c r="G396" s="17">
        <f>SUM(C396:F396)</f>
        <v>0</v>
      </c>
      <c r="H396" s="104"/>
    </row>
    <row r="397" spans="1:10" x14ac:dyDescent="0.25">
      <c r="B397" t="s">
        <v>93</v>
      </c>
      <c r="G397" s="17">
        <f>SUM(C397:F397)</f>
        <v>0</v>
      </c>
      <c r="H397" s="104"/>
    </row>
    <row r="398" spans="1:10" x14ac:dyDescent="0.25">
      <c r="B398" t="s">
        <v>94</v>
      </c>
      <c r="G398" s="17">
        <f t="shared" ref="G398" si="90">SUM(C398:F398)</f>
        <v>0</v>
      </c>
      <c r="H398" s="104"/>
    </row>
    <row r="399" spans="1:10" x14ac:dyDescent="0.25">
      <c r="A399" s="58" t="s">
        <v>36</v>
      </c>
      <c r="B399" s="59"/>
      <c r="C399" s="60">
        <f>C396-C398-C397</f>
        <v>0</v>
      </c>
      <c r="D399" s="60">
        <f t="shared" ref="D399" si="91">D396-D398-D397</f>
        <v>0</v>
      </c>
      <c r="E399" s="60">
        <f t="shared" ref="E399" si="92">E396-E398-E397</f>
        <v>0</v>
      </c>
      <c r="F399" s="60">
        <f t="shared" ref="F399" si="93">F396-F398-F397</f>
        <v>0</v>
      </c>
      <c r="G399" s="61">
        <f>SUM(C399:F399)</f>
        <v>0</v>
      </c>
      <c r="H399" s="104"/>
      <c r="J399" s="14"/>
    </row>
    <row r="400" spans="1:10" x14ac:dyDescent="0.25">
      <c r="C400" s="15"/>
      <c r="D400" s="15"/>
      <c r="E400" s="15"/>
      <c r="F400" s="15"/>
      <c r="G400" s="20"/>
      <c r="H400" s="104"/>
      <c r="J400" s="14"/>
    </row>
    <row r="401" spans="1:10" ht="15.75" thickBot="1" x14ac:dyDescent="0.3">
      <c r="A401" s="8" t="s">
        <v>66</v>
      </c>
      <c r="B401" s="3"/>
      <c r="C401" s="4">
        <f>C385-C394+C399</f>
        <v>-4889703</v>
      </c>
      <c r="D401" s="4">
        <f>D385-D394+D399</f>
        <v>0</v>
      </c>
      <c r="E401" s="4">
        <f>E385-E394+E399</f>
        <v>-49152</v>
      </c>
      <c r="F401" s="4">
        <f>F385-F394+F399</f>
        <v>-1978223</v>
      </c>
      <c r="G401" s="18">
        <f>SUM(C401:F401)</f>
        <v>-6917078</v>
      </c>
      <c r="J401" s="14"/>
    </row>
    <row r="402" spans="1:10" ht="15.75" thickTop="1" x14ac:dyDescent="0.25"/>
    <row r="403" spans="1:10" ht="30" x14ac:dyDescent="0.25">
      <c r="A403" s="9" t="s">
        <v>26</v>
      </c>
      <c r="B403" s="10"/>
      <c r="C403" s="11" t="s">
        <v>0</v>
      </c>
      <c r="D403" s="11" t="s">
        <v>32</v>
      </c>
      <c r="E403" s="11" t="s">
        <v>86</v>
      </c>
      <c r="F403" s="11" t="s">
        <v>28</v>
      </c>
      <c r="G403" s="21" t="s">
        <v>16</v>
      </c>
      <c r="H403" s="56" t="s">
        <v>45</v>
      </c>
    </row>
    <row r="404" spans="1:10" x14ac:dyDescent="0.25">
      <c r="A404" s="6" t="s">
        <v>1</v>
      </c>
      <c r="B404" t="s">
        <v>33</v>
      </c>
      <c r="C404" s="13"/>
      <c r="D404" s="1">
        <v>390000</v>
      </c>
      <c r="E404" s="12"/>
      <c r="F404" s="12"/>
      <c r="G404" s="17">
        <f t="shared" ref="G404:G409" si="94">SUM(C404:F404)</f>
        <v>390000</v>
      </c>
      <c r="H404" s="104" t="s">
        <v>76</v>
      </c>
    </row>
    <row r="405" spans="1:10" x14ac:dyDescent="0.25">
      <c r="B405" t="s">
        <v>4</v>
      </c>
      <c r="C405" s="1"/>
      <c r="D405" s="1"/>
      <c r="E405" s="1"/>
      <c r="F405" s="1"/>
      <c r="G405" s="17">
        <f t="shared" si="94"/>
        <v>0</v>
      </c>
      <c r="H405" s="104"/>
    </row>
    <row r="406" spans="1:10" x14ac:dyDescent="0.25">
      <c r="B406" t="s">
        <v>30</v>
      </c>
      <c r="C406" s="1"/>
      <c r="D406" s="1"/>
      <c r="E406" s="1"/>
      <c r="F406" s="1"/>
      <c r="G406" s="17">
        <f t="shared" si="94"/>
        <v>0</v>
      </c>
      <c r="H406" s="104"/>
    </row>
    <row r="407" spans="1:10" x14ac:dyDescent="0.25">
      <c r="B407" t="s">
        <v>5</v>
      </c>
      <c r="C407" s="1"/>
      <c r="D407" s="1"/>
      <c r="E407" s="1"/>
      <c r="F407" s="1"/>
      <c r="G407" s="17">
        <f t="shared" si="94"/>
        <v>0</v>
      </c>
      <c r="H407" s="104"/>
    </row>
    <row r="408" spans="1:10" x14ac:dyDescent="0.25">
      <c r="B408" t="s">
        <v>6</v>
      </c>
      <c r="C408" s="1"/>
      <c r="D408" s="1"/>
      <c r="E408" s="1"/>
      <c r="F408" s="1"/>
      <c r="G408" s="17">
        <f t="shared" si="94"/>
        <v>0</v>
      </c>
      <c r="H408" s="104"/>
    </row>
    <row r="409" spans="1:10" x14ac:dyDescent="0.25">
      <c r="B409" s="2" t="s">
        <v>7</v>
      </c>
      <c r="C409" s="1"/>
      <c r="D409" s="1"/>
      <c r="E409" s="1"/>
      <c r="F409" s="1"/>
      <c r="G409" s="17">
        <f t="shared" si="94"/>
        <v>0</v>
      </c>
      <c r="H409" s="104"/>
    </row>
    <row r="410" spans="1:10" x14ac:dyDescent="0.25">
      <c r="A410" s="58" t="s">
        <v>8</v>
      </c>
      <c r="B410" s="59"/>
      <c r="C410" s="60">
        <f>SUM(C404:C409)</f>
        <v>0</v>
      </c>
      <c r="D410" s="60">
        <f>SUM(D404:D409)</f>
        <v>390000</v>
      </c>
      <c r="E410" s="60">
        <f>SUM(E404:E409)</f>
        <v>0</v>
      </c>
      <c r="F410" s="60">
        <f>SUM(F404:F409)</f>
        <v>0</v>
      </c>
      <c r="G410" s="61">
        <f>SUM(G404:G409)</f>
        <v>390000</v>
      </c>
      <c r="H410" s="104"/>
    </row>
    <row r="411" spans="1:10" x14ac:dyDescent="0.25">
      <c r="C411" s="1"/>
      <c r="D411" s="1"/>
      <c r="E411" s="1"/>
      <c r="F411" s="1"/>
      <c r="G411" s="17"/>
      <c r="H411" s="104"/>
    </row>
    <row r="412" spans="1:10" x14ac:dyDescent="0.25">
      <c r="A412" s="6" t="s">
        <v>9</v>
      </c>
      <c r="B412" t="s">
        <v>10</v>
      </c>
      <c r="C412" s="1">
        <v>1184308</v>
      </c>
      <c r="D412" s="1">
        <v>134832</v>
      </c>
      <c r="E412" s="1"/>
      <c r="F412" s="1"/>
      <c r="G412" s="17">
        <f>SUM(C412:F412)</f>
        <v>1319140</v>
      </c>
      <c r="H412" s="104"/>
    </row>
    <row r="413" spans="1:10" x14ac:dyDescent="0.25">
      <c r="B413" t="s">
        <v>11</v>
      </c>
      <c r="C413" s="1">
        <v>453240</v>
      </c>
      <c r="D413" s="1">
        <v>34132</v>
      </c>
      <c r="E413" s="1"/>
      <c r="F413" s="1"/>
      <c r="G413" s="17">
        <f t="shared" ref="G413:G418" si="95">SUM(C413:F413)</f>
        <v>487372</v>
      </c>
      <c r="H413" s="104"/>
    </row>
    <row r="414" spans="1:10" x14ac:dyDescent="0.25">
      <c r="B414" t="s">
        <v>92</v>
      </c>
      <c r="C414" s="1">
        <v>53025</v>
      </c>
      <c r="D414" s="1">
        <v>221036</v>
      </c>
      <c r="E414" s="1"/>
      <c r="F414" s="1"/>
      <c r="G414" s="17">
        <f t="shared" si="95"/>
        <v>274061</v>
      </c>
      <c r="H414" s="104"/>
    </row>
    <row r="415" spans="1:10" x14ac:dyDescent="0.25">
      <c r="B415" t="s">
        <v>13</v>
      </c>
      <c r="C415" s="1"/>
      <c r="D415" s="1"/>
      <c r="E415" s="1"/>
      <c r="F415" s="1"/>
      <c r="G415" s="17">
        <f t="shared" si="95"/>
        <v>0</v>
      </c>
      <c r="H415" s="104"/>
    </row>
    <row r="416" spans="1:10" x14ac:dyDescent="0.25">
      <c r="B416" t="s">
        <v>29</v>
      </c>
      <c r="C416" s="1"/>
      <c r="D416" s="1"/>
      <c r="E416" s="1"/>
      <c r="F416" s="1"/>
      <c r="G416" s="17">
        <f t="shared" si="95"/>
        <v>0</v>
      </c>
      <c r="H416" s="104"/>
    </row>
    <row r="417" spans="1:10" x14ac:dyDescent="0.25">
      <c r="B417" t="s">
        <v>12</v>
      </c>
      <c r="C417" s="1"/>
      <c r="D417" s="1"/>
      <c r="E417" s="1"/>
      <c r="F417" s="1"/>
      <c r="G417" s="17">
        <f t="shared" si="95"/>
        <v>0</v>
      </c>
      <c r="H417" s="104"/>
    </row>
    <row r="418" spans="1:10" x14ac:dyDescent="0.25">
      <c r="B418" t="s">
        <v>14</v>
      </c>
      <c r="C418" s="1">
        <v>7010</v>
      </c>
      <c r="D418" s="1"/>
      <c r="E418" s="1"/>
      <c r="F418" s="1"/>
      <c r="G418" s="17">
        <f t="shared" si="95"/>
        <v>7010</v>
      </c>
      <c r="H418" s="104"/>
    </row>
    <row r="419" spans="1:10" x14ac:dyDescent="0.25">
      <c r="A419" s="58" t="s">
        <v>15</v>
      </c>
      <c r="B419" s="59"/>
      <c r="C419" s="60">
        <f>SUM(C412:C418)</f>
        <v>1697583</v>
      </c>
      <c r="D419" s="60">
        <f>SUM(D412:D418)</f>
        <v>390000</v>
      </c>
      <c r="E419" s="60">
        <f>SUM(E412:E418)</f>
        <v>0</v>
      </c>
      <c r="F419" s="60">
        <f>SUM(F412:F418)</f>
        <v>0</v>
      </c>
      <c r="G419" s="61">
        <f>SUM(G412:G418)</f>
        <v>2087583</v>
      </c>
      <c r="H419" s="104"/>
    </row>
    <row r="420" spans="1:10" x14ac:dyDescent="0.25">
      <c r="H420" s="104"/>
    </row>
    <row r="421" spans="1:10" x14ac:dyDescent="0.25">
      <c r="A421" s="6" t="s">
        <v>34</v>
      </c>
      <c r="B421" t="s">
        <v>35</v>
      </c>
      <c r="G421" s="17">
        <f>SUM(C421:F421)</f>
        <v>0</v>
      </c>
      <c r="H421" s="104"/>
    </row>
    <row r="422" spans="1:10" x14ac:dyDescent="0.25">
      <c r="B422" t="s">
        <v>93</v>
      </c>
      <c r="G422" s="17">
        <f>SUM(C422:F422)</f>
        <v>0</v>
      </c>
      <c r="H422" s="104"/>
    </row>
    <row r="423" spans="1:10" x14ac:dyDescent="0.25">
      <c r="B423" t="s">
        <v>94</v>
      </c>
      <c r="G423" s="17">
        <f t="shared" ref="G423" si="96">SUM(C423:F423)</f>
        <v>0</v>
      </c>
      <c r="H423" s="104"/>
    </row>
    <row r="424" spans="1:10" x14ac:dyDescent="0.25">
      <c r="A424" s="58" t="s">
        <v>36</v>
      </c>
      <c r="B424" s="59"/>
      <c r="C424" s="60">
        <f>C421-C423-C422</f>
        <v>0</v>
      </c>
      <c r="D424" s="60">
        <f t="shared" ref="D424" si="97">D421-D423-D422</f>
        <v>0</v>
      </c>
      <c r="E424" s="60">
        <f t="shared" ref="E424" si="98">E421-E423-E422</f>
        <v>0</v>
      </c>
      <c r="F424" s="60">
        <f t="shared" ref="F424" si="99">F421-F423-F422</f>
        <v>0</v>
      </c>
      <c r="G424" s="61">
        <f>SUM(C424:F424)</f>
        <v>0</v>
      </c>
      <c r="H424" s="104"/>
      <c r="J424" s="14"/>
    </row>
    <row r="425" spans="1:10" x14ac:dyDescent="0.25">
      <c r="C425" s="15"/>
      <c r="D425" s="15"/>
      <c r="E425" s="15"/>
      <c r="F425" s="15"/>
      <c r="G425" s="20"/>
      <c r="H425" s="104"/>
      <c r="J425" s="14"/>
    </row>
    <row r="426" spans="1:10" ht="15.75" thickBot="1" x14ac:dyDescent="0.3">
      <c r="A426" s="8" t="s">
        <v>66</v>
      </c>
      <c r="B426" s="3"/>
      <c r="C426" s="4">
        <f>C410-C419+C424</f>
        <v>-1697583</v>
      </c>
      <c r="D426" s="4">
        <f>D410-D419+D424</f>
        <v>0</v>
      </c>
      <c r="E426" s="4">
        <f>E410-E419+E424</f>
        <v>0</v>
      </c>
      <c r="F426" s="4">
        <f>F410-F419+F424</f>
        <v>0</v>
      </c>
      <c r="G426" s="18">
        <f>SUM(C426:F426)</f>
        <v>-1697583</v>
      </c>
      <c r="J426" s="14"/>
    </row>
    <row r="427" spans="1:10" ht="15.75" thickTop="1" x14ac:dyDescent="0.25"/>
    <row r="428" spans="1:10" ht="30" x14ac:dyDescent="0.25">
      <c r="A428" s="9" t="s">
        <v>23</v>
      </c>
      <c r="B428" s="10"/>
      <c r="C428" s="11" t="s">
        <v>0</v>
      </c>
      <c r="D428" s="11" t="s">
        <v>32</v>
      </c>
      <c r="E428" s="11" t="s">
        <v>86</v>
      </c>
      <c r="F428" s="11" t="s">
        <v>28</v>
      </c>
      <c r="G428" s="21" t="s">
        <v>16</v>
      </c>
      <c r="H428" s="56" t="s">
        <v>45</v>
      </c>
    </row>
    <row r="429" spans="1:10" x14ac:dyDescent="0.25">
      <c r="A429" s="6" t="s">
        <v>1</v>
      </c>
      <c r="B429" t="s">
        <v>33</v>
      </c>
      <c r="C429" s="13"/>
      <c r="D429" s="12"/>
      <c r="E429" s="12"/>
      <c r="F429" s="12"/>
      <c r="G429" s="17">
        <f t="shared" ref="G429:G434" si="100">SUM(C429:F429)</f>
        <v>0</v>
      </c>
      <c r="H429" s="104" t="s">
        <v>76</v>
      </c>
    </row>
    <row r="430" spans="1:10" x14ac:dyDescent="0.25">
      <c r="B430" t="s">
        <v>4</v>
      </c>
      <c r="C430" s="1"/>
      <c r="D430" s="1"/>
      <c r="E430" s="1"/>
      <c r="F430" s="1"/>
      <c r="G430" s="17">
        <f t="shared" si="100"/>
        <v>0</v>
      </c>
      <c r="H430" s="104"/>
    </row>
    <row r="431" spans="1:10" x14ac:dyDescent="0.25">
      <c r="B431" t="s">
        <v>30</v>
      </c>
      <c r="C431" s="1"/>
      <c r="D431" s="1"/>
      <c r="E431" s="1"/>
      <c r="F431" s="1"/>
      <c r="G431" s="17">
        <f t="shared" si="100"/>
        <v>0</v>
      </c>
      <c r="H431" s="104"/>
    </row>
    <row r="432" spans="1:10" x14ac:dyDescent="0.25">
      <c r="B432" t="s">
        <v>5</v>
      </c>
      <c r="C432" s="1"/>
      <c r="D432" s="1"/>
      <c r="E432" s="1"/>
      <c r="F432" s="1"/>
      <c r="G432" s="17">
        <f t="shared" si="100"/>
        <v>0</v>
      </c>
      <c r="H432" s="104"/>
    </row>
    <row r="433" spans="1:8" x14ac:dyDescent="0.25">
      <c r="B433" t="s">
        <v>6</v>
      </c>
      <c r="C433" s="1"/>
      <c r="D433" s="1"/>
      <c r="E433" s="1"/>
      <c r="F433" s="1"/>
      <c r="G433" s="17">
        <f t="shared" si="100"/>
        <v>0</v>
      </c>
      <c r="H433" s="104"/>
    </row>
    <row r="434" spans="1:8" x14ac:dyDescent="0.25">
      <c r="B434" s="2" t="s">
        <v>7</v>
      </c>
      <c r="C434" s="1"/>
      <c r="D434" s="1"/>
      <c r="E434" s="1"/>
      <c r="F434" s="1"/>
      <c r="G434" s="17">
        <f t="shared" si="100"/>
        <v>0</v>
      </c>
      <c r="H434" s="104"/>
    </row>
    <row r="435" spans="1:8" x14ac:dyDescent="0.25">
      <c r="A435" s="58" t="s">
        <v>8</v>
      </c>
      <c r="B435" s="59"/>
      <c r="C435" s="60">
        <f>SUM(C429:C434)</f>
        <v>0</v>
      </c>
      <c r="D435" s="60">
        <f>SUM(D429:D434)</f>
        <v>0</v>
      </c>
      <c r="E435" s="60">
        <f>SUM(E429:E434)</f>
        <v>0</v>
      </c>
      <c r="F435" s="60">
        <f>SUM(F429:F434)</f>
        <v>0</v>
      </c>
      <c r="G435" s="61">
        <f>SUM(G429:G434)</f>
        <v>0</v>
      </c>
      <c r="H435" s="104"/>
    </row>
    <row r="436" spans="1:8" x14ac:dyDescent="0.25">
      <c r="C436" s="1"/>
      <c r="D436" s="1"/>
      <c r="E436" s="1"/>
      <c r="F436" s="1"/>
      <c r="G436" s="17"/>
      <c r="H436" s="104"/>
    </row>
    <row r="437" spans="1:8" x14ac:dyDescent="0.25">
      <c r="A437" s="6" t="s">
        <v>9</v>
      </c>
      <c r="B437" t="s">
        <v>10</v>
      </c>
      <c r="C437" s="1">
        <v>1994035</v>
      </c>
      <c r="D437" s="1"/>
      <c r="E437" s="1"/>
      <c r="F437" s="1"/>
      <c r="G437" s="17">
        <f>SUM(C437:F437)</f>
        <v>1994035</v>
      </c>
      <c r="H437" s="104"/>
    </row>
    <row r="438" spans="1:8" x14ac:dyDescent="0.25">
      <c r="B438" t="s">
        <v>11</v>
      </c>
      <c r="C438" s="1">
        <v>459112</v>
      </c>
      <c r="D438" s="1"/>
      <c r="E438" s="1"/>
      <c r="F438" s="1"/>
      <c r="G438" s="17">
        <f t="shared" ref="G438:G443" si="101">SUM(C438:F438)</f>
        <v>459112</v>
      </c>
      <c r="H438" s="104"/>
    </row>
    <row r="439" spans="1:8" x14ac:dyDescent="0.25">
      <c r="B439" t="s">
        <v>92</v>
      </c>
      <c r="C439" s="1">
        <v>358684</v>
      </c>
      <c r="D439" s="1"/>
      <c r="E439" s="1"/>
      <c r="F439" s="1">
        <v>11029</v>
      </c>
      <c r="G439" s="17">
        <f t="shared" si="101"/>
        <v>369713</v>
      </c>
      <c r="H439" s="104"/>
    </row>
    <row r="440" spans="1:8" x14ac:dyDescent="0.25">
      <c r="B440" t="s">
        <v>13</v>
      </c>
      <c r="C440" s="1"/>
      <c r="D440" s="1"/>
      <c r="E440" s="1"/>
      <c r="F440" s="1"/>
      <c r="G440" s="17">
        <f t="shared" si="101"/>
        <v>0</v>
      </c>
      <c r="H440" s="104"/>
    </row>
    <row r="441" spans="1:8" x14ac:dyDescent="0.25">
      <c r="B441" t="s">
        <v>29</v>
      </c>
      <c r="C441" s="1"/>
      <c r="D441" s="1"/>
      <c r="E441" s="1"/>
      <c r="F441" s="1"/>
      <c r="G441" s="17">
        <f t="shared" si="101"/>
        <v>0</v>
      </c>
      <c r="H441" s="104"/>
    </row>
    <row r="442" spans="1:8" x14ac:dyDescent="0.25">
      <c r="B442" t="s">
        <v>12</v>
      </c>
      <c r="C442" s="1"/>
      <c r="D442" s="1"/>
      <c r="E442" s="1"/>
      <c r="F442" s="1"/>
      <c r="G442" s="17">
        <f t="shared" si="101"/>
        <v>0</v>
      </c>
      <c r="H442" s="104"/>
    </row>
    <row r="443" spans="1:8" x14ac:dyDescent="0.25">
      <c r="B443" t="s">
        <v>14</v>
      </c>
      <c r="C443" s="1">
        <v>2500</v>
      </c>
      <c r="D443" s="1"/>
      <c r="E443" s="1"/>
      <c r="F443" s="1"/>
      <c r="G443" s="17">
        <f t="shared" si="101"/>
        <v>2500</v>
      </c>
      <c r="H443" s="104"/>
    </row>
    <row r="444" spans="1:8" x14ac:dyDescent="0.25">
      <c r="A444" s="58" t="s">
        <v>15</v>
      </c>
      <c r="B444" s="59"/>
      <c r="C444" s="60">
        <f>SUM(C437:C443)</f>
        <v>2814331</v>
      </c>
      <c r="D444" s="60">
        <f>SUM(D437:D443)</f>
        <v>0</v>
      </c>
      <c r="E444" s="60">
        <f>SUM(E437:E443)</f>
        <v>0</v>
      </c>
      <c r="F444" s="60">
        <f>SUM(F437:F443)</f>
        <v>11029</v>
      </c>
      <c r="G444" s="61">
        <f>SUM(G437:G443)</f>
        <v>2825360</v>
      </c>
      <c r="H444" s="104"/>
    </row>
    <row r="445" spans="1:8" x14ac:dyDescent="0.25">
      <c r="H445" s="104"/>
    </row>
    <row r="446" spans="1:8" x14ac:dyDescent="0.25">
      <c r="A446" s="6" t="s">
        <v>34</v>
      </c>
      <c r="B446" t="s">
        <v>35</v>
      </c>
      <c r="G446" s="17">
        <f>SUM(C446:F446)</f>
        <v>0</v>
      </c>
      <c r="H446" s="104"/>
    </row>
    <row r="447" spans="1:8" x14ac:dyDescent="0.25">
      <c r="B447" t="s">
        <v>93</v>
      </c>
      <c r="G447" s="17">
        <f>SUM(C447:F447)</f>
        <v>0</v>
      </c>
      <c r="H447" s="104"/>
    </row>
    <row r="448" spans="1:8" x14ac:dyDescent="0.25">
      <c r="B448" t="s">
        <v>94</v>
      </c>
      <c r="G448" s="17">
        <f t="shared" ref="G448" si="102">SUM(C448:F448)</f>
        <v>0</v>
      </c>
      <c r="H448" s="104"/>
    </row>
    <row r="449" spans="1:10" x14ac:dyDescent="0.25">
      <c r="A449" s="58" t="s">
        <v>36</v>
      </c>
      <c r="B449" s="59"/>
      <c r="C449" s="60">
        <f>C446-C448-C447</f>
        <v>0</v>
      </c>
      <c r="D449" s="60">
        <f t="shared" ref="D449" si="103">D446-D448-D447</f>
        <v>0</v>
      </c>
      <c r="E449" s="60">
        <f t="shared" ref="E449" si="104">E446-E448-E447</f>
        <v>0</v>
      </c>
      <c r="F449" s="60">
        <f t="shared" ref="F449" si="105">F446-F448-F447</f>
        <v>0</v>
      </c>
      <c r="G449" s="61">
        <f>SUM(C449:F449)</f>
        <v>0</v>
      </c>
      <c r="H449" s="104"/>
      <c r="J449" s="14"/>
    </row>
    <row r="450" spans="1:10" x14ac:dyDescent="0.25">
      <c r="C450" s="15"/>
      <c r="D450" s="15"/>
      <c r="E450" s="15"/>
      <c r="F450" s="15"/>
      <c r="G450" s="20"/>
      <c r="H450" s="104"/>
      <c r="J450" s="14"/>
    </row>
    <row r="451" spans="1:10" ht="15.75" thickBot="1" x14ac:dyDescent="0.3">
      <c r="A451" s="8" t="s">
        <v>66</v>
      </c>
      <c r="B451" s="3"/>
      <c r="C451" s="4">
        <f>C435-C444+C449</f>
        <v>-2814331</v>
      </c>
      <c r="D451" s="4">
        <f>D435-D444+D449</f>
        <v>0</v>
      </c>
      <c r="E451" s="4">
        <f>E435-E444+E449</f>
        <v>0</v>
      </c>
      <c r="F451" s="4">
        <f>F435-F444+F449</f>
        <v>-11029</v>
      </c>
      <c r="G451" s="18">
        <f>SUM(C451:F451)</f>
        <v>-2825360</v>
      </c>
      <c r="J451" s="14"/>
    </row>
    <row r="452" spans="1:10" ht="15.75" thickTop="1" x14ac:dyDescent="0.25"/>
    <row r="453" spans="1:10" ht="30" x14ac:dyDescent="0.25">
      <c r="A453" s="9" t="s">
        <v>42</v>
      </c>
      <c r="B453" s="10"/>
      <c r="C453" s="11" t="s">
        <v>0</v>
      </c>
      <c r="D453" s="11" t="s">
        <v>32</v>
      </c>
      <c r="E453" s="11" t="s">
        <v>86</v>
      </c>
      <c r="F453" s="11" t="s">
        <v>28</v>
      </c>
      <c r="G453" s="21" t="s">
        <v>16</v>
      </c>
      <c r="H453" s="56" t="s">
        <v>45</v>
      </c>
    </row>
    <row r="454" spans="1:10" x14ac:dyDescent="0.25">
      <c r="A454" s="58" t="s">
        <v>37</v>
      </c>
      <c r="B454" s="59"/>
      <c r="C454" s="60"/>
      <c r="D454" s="60">
        <v>4359409.92</v>
      </c>
      <c r="E454" s="60"/>
      <c r="F454" s="60"/>
      <c r="G454" s="61">
        <f>SUM(C454:F454)</f>
        <v>4359409.92</v>
      </c>
      <c r="H454" s="104" t="s">
        <v>76</v>
      </c>
    </row>
    <row r="455" spans="1:10" x14ac:dyDescent="0.25">
      <c r="A455" s="29"/>
      <c r="C455" s="12"/>
      <c r="D455" s="12"/>
      <c r="E455" s="12"/>
      <c r="F455" s="12"/>
      <c r="G455" s="57"/>
      <c r="H455" s="104"/>
    </row>
    <row r="456" spans="1:10" x14ac:dyDescent="0.25">
      <c r="A456" s="6" t="s">
        <v>1</v>
      </c>
      <c r="B456" t="s">
        <v>33</v>
      </c>
      <c r="C456" s="13"/>
      <c r="D456" s="12"/>
      <c r="E456" s="12"/>
      <c r="F456" s="12"/>
      <c r="G456" s="17">
        <f t="shared" ref="G456:G461" si="106">SUM(C456:F456)</f>
        <v>0</v>
      </c>
      <c r="H456" s="104"/>
    </row>
    <row r="457" spans="1:10" x14ac:dyDescent="0.25">
      <c r="B457" t="s">
        <v>4</v>
      </c>
      <c r="C457" s="1"/>
      <c r="D457" s="1">
        <v>21119372</v>
      </c>
      <c r="E457" s="1"/>
      <c r="F457" s="1"/>
      <c r="G457" s="17">
        <f t="shared" si="106"/>
        <v>21119372</v>
      </c>
      <c r="H457" s="104"/>
    </row>
    <row r="458" spans="1:10" x14ac:dyDescent="0.25">
      <c r="B458" t="s">
        <v>30</v>
      </c>
      <c r="C458" s="1"/>
      <c r="D458" s="1"/>
      <c r="E458" s="1"/>
      <c r="F458" s="1"/>
      <c r="G458" s="17">
        <f t="shared" si="106"/>
        <v>0</v>
      </c>
      <c r="H458" s="104"/>
    </row>
    <row r="459" spans="1:10" x14ac:dyDescent="0.25">
      <c r="B459" t="s">
        <v>5</v>
      </c>
      <c r="C459" s="1"/>
      <c r="D459" s="1"/>
      <c r="E459" s="1"/>
      <c r="F459" s="1"/>
      <c r="G459" s="17">
        <f t="shared" si="106"/>
        <v>0</v>
      </c>
      <c r="H459" s="104"/>
    </row>
    <row r="460" spans="1:10" x14ac:dyDescent="0.25">
      <c r="B460" t="s">
        <v>6</v>
      </c>
      <c r="C460" s="1"/>
      <c r="D460" s="1"/>
      <c r="E460" s="1"/>
      <c r="F460" s="1"/>
      <c r="G460" s="17">
        <f t="shared" si="106"/>
        <v>0</v>
      </c>
      <c r="H460" s="104"/>
    </row>
    <row r="461" spans="1:10" x14ac:dyDescent="0.25">
      <c r="B461" s="2" t="s">
        <v>7</v>
      </c>
      <c r="C461" s="1"/>
      <c r="D461" s="1"/>
      <c r="E461" s="1"/>
      <c r="F461" s="1"/>
      <c r="G461" s="17">
        <f t="shared" si="106"/>
        <v>0</v>
      </c>
      <c r="H461" s="104"/>
    </row>
    <row r="462" spans="1:10" x14ac:dyDescent="0.25">
      <c r="A462" s="58" t="s">
        <v>8</v>
      </c>
      <c r="B462" s="59"/>
      <c r="C462" s="60">
        <f>SUM(C456:C461)</f>
        <v>0</v>
      </c>
      <c r="D462" s="60">
        <f>SUM(D456:D461)</f>
        <v>21119372</v>
      </c>
      <c r="E462" s="60">
        <f>SUM(E456:E461)</f>
        <v>0</v>
      </c>
      <c r="F462" s="60">
        <f>SUM(F456:F461)</f>
        <v>0</v>
      </c>
      <c r="G462" s="61">
        <f>SUM(G456:G461)</f>
        <v>21119372</v>
      </c>
      <c r="H462" s="104"/>
    </row>
    <row r="463" spans="1:10" x14ac:dyDescent="0.25">
      <c r="C463" s="1"/>
      <c r="D463" s="1"/>
      <c r="E463" s="1"/>
      <c r="F463" s="1"/>
      <c r="G463" s="17"/>
      <c r="H463" s="104"/>
    </row>
    <row r="464" spans="1:10" x14ac:dyDescent="0.25">
      <c r="A464" s="6" t="s">
        <v>9</v>
      </c>
      <c r="B464" t="s">
        <v>10</v>
      </c>
      <c r="C464" s="1"/>
      <c r="D464" s="1">
        <f>229725+589236</f>
        <v>818961</v>
      </c>
      <c r="E464" s="1"/>
      <c r="F464" s="1"/>
      <c r="G464" s="17">
        <f>SUM(C464:F464)</f>
        <v>818961</v>
      </c>
      <c r="H464" s="104"/>
    </row>
    <row r="465" spans="1:10" x14ac:dyDescent="0.25">
      <c r="B465" t="s">
        <v>11</v>
      </c>
      <c r="C465" s="1"/>
      <c r="D465" s="1">
        <f>32368+199106</f>
        <v>231474</v>
      </c>
      <c r="E465" s="1"/>
      <c r="F465" s="1"/>
      <c r="G465" s="17">
        <f t="shared" ref="G465:G470" si="107">SUM(C465:F465)</f>
        <v>231474</v>
      </c>
      <c r="H465" s="104"/>
    </row>
    <row r="466" spans="1:10" x14ac:dyDescent="0.25">
      <c r="B466" t="s">
        <v>92</v>
      </c>
      <c r="C466" s="1"/>
      <c r="D466" s="1">
        <v>18415937</v>
      </c>
      <c r="E466" s="1"/>
      <c r="F466" s="1"/>
      <c r="G466" s="17">
        <f t="shared" si="107"/>
        <v>18415937</v>
      </c>
      <c r="H466" s="104"/>
    </row>
    <row r="467" spans="1:10" x14ac:dyDescent="0.25">
      <c r="B467" t="s">
        <v>13</v>
      </c>
      <c r="C467" s="1"/>
      <c r="D467" s="1"/>
      <c r="E467" s="1"/>
      <c r="F467" s="1"/>
      <c r="G467" s="17">
        <f t="shared" si="107"/>
        <v>0</v>
      </c>
      <c r="H467" s="104"/>
    </row>
    <row r="468" spans="1:10" x14ac:dyDescent="0.25">
      <c r="B468" t="s">
        <v>29</v>
      </c>
      <c r="C468" s="1"/>
      <c r="D468" s="1"/>
      <c r="E468" s="1"/>
      <c r="F468" s="1"/>
      <c r="G468" s="17">
        <f t="shared" si="107"/>
        <v>0</v>
      </c>
      <c r="H468" s="104"/>
    </row>
    <row r="469" spans="1:10" x14ac:dyDescent="0.25">
      <c r="B469" t="s">
        <v>12</v>
      </c>
      <c r="C469" s="1"/>
      <c r="D469" s="1">
        <v>150000</v>
      </c>
      <c r="E469" s="1"/>
      <c r="F469" s="1"/>
      <c r="G469" s="17">
        <f t="shared" si="107"/>
        <v>150000</v>
      </c>
      <c r="H469" s="104"/>
    </row>
    <row r="470" spans="1:10" x14ac:dyDescent="0.25">
      <c r="B470" t="s">
        <v>14</v>
      </c>
      <c r="C470" s="1"/>
      <c r="D470" s="1">
        <v>3000</v>
      </c>
      <c r="E470" s="1"/>
      <c r="F470" s="1"/>
      <c r="G470" s="17">
        <f t="shared" si="107"/>
        <v>3000</v>
      </c>
      <c r="H470" s="104"/>
    </row>
    <row r="471" spans="1:10" x14ac:dyDescent="0.25">
      <c r="A471" s="58" t="s">
        <v>15</v>
      </c>
      <c r="B471" s="59"/>
      <c r="C471" s="60">
        <f>SUM(C464:C470)</f>
        <v>0</v>
      </c>
      <c r="D471" s="60">
        <f>SUM(D464:D470)</f>
        <v>19619372</v>
      </c>
      <c r="E471" s="60">
        <f>SUM(E464:E470)</f>
        <v>0</v>
      </c>
      <c r="F471" s="60">
        <f>SUM(F464:F470)</f>
        <v>0</v>
      </c>
      <c r="G471" s="61">
        <f>SUM(G464:G470)</f>
        <v>19619372</v>
      </c>
      <c r="H471" s="104"/>
    </row>
    <row r="472" spans="1:10" x14ac:dyDescent="0.25">
      <c r="H472" s="104"/>
    </row>
    <row r="473" spans="1:10" x14ac:dyDescent="0.25">
      <c r="A473" s="6" t="s">
        <v>34</v>
      </c>
      <c r="B473" t="s">
        <v>35</v>
      </c>
      <c r="G473" s="17">
        <f>SUM(C473:F473)</f>
        <v>0</v>
      </c>
      <c r="H473" s="104"/>
    </row>
    <row r="474" spans="1:10" x14ac:dyDescent="0.25">
      <c r="B474" t="s">
        <v>93</v>
      </c>
      <c r="D474">
        <v>0</v>
      </c>
      <c r="G474" s="17">
        <f>SUM(C474:F474)</f>
        <v>0</v>
      </c>
      <c r="H474" s="104"/>
    </row>
    <row r="475" spans="1:10" x14ac:dyDescent="0.25">
      <c r="B475" t="s">
        <v>94</v>
      </c>
      <c r="D475">
        <v>1500000</v>
      </c>
      <c r="G475" s="17">
        <f t="shared" ref="G475" si="108">SUM(C475:F475)</f>
        <v>1500000</v>
      </c>
      <c r="H475" s="104"/>
    </row>
    <row r="476" spans="1:10" x14ac:dyDescent="0.25">
      <c r="A476" s="58" t="s">
        <v>36</v>
      </c>
      <c r="B476" s="59"/>
      <c r="C476" s="60">
        <f>C473-C475-C474</f>
        <v>0</v>
      </c>
      <c r="D476" s="60">
        <f t="shared" ref="D476" si="109">D473-D475-D474</f>
        <v>-1500000</v>
      </c>
      <c r="E476" s="60">
        <f t="shared" ref="E476" si="110">E473-E475-E474</f>
        <v>0</v>
      </c>
      <c r="F476" s="60">
        <f t="shared" ref="F476" si="111">F473-F475-F474</f>
        <v>0</v>
      </c>
      <c r="G476" s="61">
        <f>SUM(C476:F476)</f>
        <v>-1500000</v>
      </c>
      <c r="H476" s="104"/>
      <c r="J476" s="14"/>
    </row>
    <row r="477" spans="1:10" x14ac:dyDescent="0.25">
      <c r="H477" s="104"/>
    </row>
    <row r="478" spans="1:10" ht="15.75" thickBot="1" x14ac:dyDescent="0.3">
      <c r="A478" s="8" t="s">
        <v>66</v>
      </c>
      <c r="B478" s="3"/>
      <c r="C478" s="4">
        <f>C462-C471+C476</f>
        <v>0</v>
      </c>
      <c r="D478" s="4">
        <f>D462-D471+D476</f>
        <v>0</v>
      </c>
      <c r="E478" s="4">
        <f>E462-E471+E476</f>
        <v>0</v>
      </c>
      <c r="F478" s="4">
        <f>F462-F471+F476</f>
        <v>0</v>
      </c>
      <c r="G478" s="18">
        <f>SUM(C478:F478)</f>
        <v>0</v>
      </c>
      <c r="H478" s="104"/>
      <c r="J478" s="14"/>
    </row>
    <row r="479" spans="1:10" ht="15.75" thickTop="1" x14ac:dyDescent="0.25">
      <c r="H479" s="104"/>
    </row>
    <row r="480" spans="1:10" x14ac:dyDescent="0.25">
      <c r="A480" s="58" t="s">
        <v>38</v>
      </c>
      <c r="B480" s="59"/>
      <c r="C480" s="60">
        <f>C454+C462-C471+C476</f>
        <v>0</v>
      </c>
      <c r="D480" s="60">
        <f>D454+D462-D471+D476</f>
        <v>4359409.9200000018</v>
      </c>
      <c r="E480" s="60">
        <f>E454+E462-E471+E476</f>
        <v>0</v>
      </c>
      <c r="F480" s="60">
        <f>F454+F462-F471+F476</f>
        <v>0</v>
      </c>
      <c r="G480" s="61">
        <f>G454+G462-G471+G476</f>
        <v>4359409.9200000018</v>
      </c>
      <c r="H480" s="104"/>
    </row>
    <row r="482" spans="1:8" ht="30" x14ac:dyDescent="0.25">
      <c r="A482" s="9" t="s">
        <v>41</v>
      </c>
      <c r="B482" s="10"/>
      <c r="C482" s="11" t="s">
        <v>0</v>
      </c>
      <c r="D482" s="11" t="s">
        <v>32</v>
      </c>
      <c r="E482" s="11" t="s">
        <v>86</v>
      </c>
      <c r="F482" s="11" t="s">
        <v>28</v>
      </c>
      <c r="G482" s="21" t="s">
        <v>16</v>
      </c>
      <c r="H482" s="56" t="s">
        <v>45</v>
      </c>
    </row>
    <row r="483" spans="1:8" x14ac:dyDescent="0.25">
      <c r="A483" s="58" t="s">
        <v>37</v>
      </c>
      <c r="B483" s="59"/>
      <c r="C483" s="60"/>
      <c r="D483" s="60">
        <v>8965806.9199999999</v>
      </c>
      <c r="E483" s="60"/>
      <c r="F483" s="60"/>
      <c r="G483" s="61">
        <f>SUM(C483:F483)</f>
        <v>8965806.9199999999</v>
      </c>
      <c r="H483" s="104" t="s">
        <v>76</v>
      </c>
    </row>
    <row r="484" spans="1:8" x14ac:dyDescent="0.25">
      <c r="A484" s="29"/>
      <c r="C484" s="12"/>
      <c r="D484" s="12"/>
      <c r="E484" s="12"/>
      <c r="F484" s="12"/>
      <c r="G484" s="57"/>
      <c r="H484" s="104"/>
    </row>
    <row r="485" spans="1:8" x14ac:dyDescent="0.25">
      <c r="A485" s="6" t="s">
        <v>1</v>
      </c>
      <c r="B485" t="s">
        <v>33</v>
      </c>
      <c r="C485" s="13"/>
      <c r="D485" s="12"/>
      <c r="E485" s="12"/>
      <c r="F485" s="12"/>
      <c r="G485" s="17">
        <f t="shared" ref="G485:G490" si="112">SUM(C485:F485)</f>
        <v>0</v>
      </c>
      <c r="H485" s="104"/>
    </row>
    <row r="486" spans="1:8" x14ac:dyDescent="0.25">
      <c r="B486" t="s">
        <v>4</v>
      </c>
      <c r="C486" s="1"/>
      <c r="D486" s="1">
        <f>2749776+10379652</f>
        <v>13129428</v>
      </c>
      <c r="E486" s="1"/>
      <c r="F486" s="1"/>
      <c r="G486" s="17">
        <f t="shared" si="112"/>
        <v>13129428</v>
      </c>
      <c r="H486" s="104"/>
    </row>
    <row r="487" spans="1:8" x14ac:dyDescent="0.25">
      <c r="B487" t="s">
        <v>30</v>
      </c>
      <c r="C487" s="1"/>
      <c r="D487" s="1"/>
      <c r="E487" s="1"/>
      <c r="F487" s="1"/>
      <c r="G487" s="17">
        <f t="shared" si="112"/>
        <v>0</v>
      </c>
      <c r="H487" s="104"/>
    </row>
    <row r="488" spans="1:8" x14ac:dyDescent="0.25">
      <c r="B488" t="s">
        <v>5</v>
      </c>
      <c r="C488" s="1"/>
      <c r="D488" s="1"/>
      <c r="E488" s="1"/>
      <c r="F488" s="1"/>
      <c r="G488" s="17">
        <f t="shared" si="112"/>
        <v>0</v>
      </c>
      <c r="H488" s="104"/>
    </row>
    <row r="489" spans="1:8" x14ac:dyDescent="0.25">
      <c r="B489" t="s">
        <v>6</v>
      </c>
      <c r="C489" s="1"/>
      <c r="D489" s="1"/>
      <c r="E489" s="1"/>
      <c r="F489" s="1"/>
      <c r="G489" s="17">
        <f t="shared" si="112"/>
        <v>0</v>
      </c>
      <c r="H489" s="104"/>
    </row>
    <row r="490" spans="1:8" x14ac:dyDescent="0.25">
      <c r="B490" s="2" t="s">
        <v>7</v>
      </c>
      <c r="C490" s="1"/>
      <c r="D490" s="1"/>
      <c r="E490" s="1"/>
      <c r="F490" s="1"/>
      <c r="G490" s="17">
        <f t="shared" si="112"/>
        <v>0</v>
      </c>
      <c r="H490" s="104"/>
    </row>
    <row r="491" spans="1:8" x14ac:dyDescent="0.25">
      <c r="A491" s="58" t="s">
        <v>8</v>
      </c>
      <c r="B491" s="59"/>
      <c r="C491" s="60">
        <f>SUM(C485:C490)</f>
        <v>0</v>
      </c>
      <c r="D491" s="60">
        <f>SUM(D485:D490)</f>
        <v>13129428</v>
      </c>
      <c r="E491" s="60">
        <f>SUM(E485:E490)</f>
        <v>0</v>
      </c>
      <c r="F491" s="60">
        <f>SUM(F485:F490)</f>
        <v>0</v>
      </c>
      <c r="G491" s="61">
        <f>SUM(G485:G490)</f>
        <v>13129428</v>
      </c>
      <c r="H491" s="104"/>
    </row>
    <row r="492" spans="1:8" x14ac:dyDescent="0.25">
      <c r="C492" s="1"/>
      <c r="D492" s="1"/>
      <c r="E492" s="1"/>
      <c r="F492" s="1"/>
      <c r="G492" s="17"/>
      <c r="H492" s="104"/>
    </row>
    <row r="493" spans="1:8" x14ac:dyDescent="0.25">
      <c r="A493" s="6" t="s">
        <v>9</v>
      </c>
      <c r="B493" t="s">
        <v>10</v>
      </c>
      <c r="C493" s="1"/>
      <c r="D493" s="1">
        <f>106144+309135+3741064</f>
        <v>4156343</v>
      </c>
      <c r="E493" s="1"/>
      <c r="F493" s="1"/>
      <c r="G493" s="17">
        <f>SUM(C493:F493)</f>
        <v>4156343</v>
      </c>
      <c r="H493" s="104"/>
    </row>
    <row r="494" spans="1:8" x14ac:dyDescent="0.25">
      <c r="B494" t="s">
        <v>11</v>
      </c>
      <c r="C494" s="1"/>
      <c r="D494" s="1">
        <f>24310+156539+1441535</f>
        <v>1622384</v>
      </c>
      <c r="E494" s="1"/>
      <c r="F494" s="1"/>
      <c r="G494" s="17">
        <f t="shared" ref="G494:G499" si="113">SUM(C494:F494)</f>
        <v>1622384</v>
      </c>
      <c r="H494" s="104"/>
    </row>
    <row r="495" spans="1:8" x14ac:dyDescent="0.25">
      <c r="B495" t="s">
        <v>92</v>
      </c>
      <c r="C495" s="1"/>
      <c r="D495" s="1">
        <f>455890+1738208+618466</f>
        <v>2812564</v>
      </c>
      <c r="E495" s="1"/>
      <c r="F495" s="1"/>
      <c r="G495" s="17">
        <f t="shared" si="113"/>
        <v>2812564</v>
      </c>
      <c r="H495" s="104"/>
    </row>
    <row r="496" spans="1:8" x14ac:dyDescent="0.25">
      <c r="B496" t="s">
        <v>13</v>
      </c>
      <c r="C496" s="1"/>
      <c r="D496" s="1"/>
      <c r="E496" s="1"/>
      <c r="F496" s="1"/>
      <c r="G496" s="17">
        <f t="shared" si="113"/>
        <v>0</v>
      </c>
      <c r="H496" s="104"/>
    </row>
    <row r="497" spans="1:10" x14ac:dyDescent="0.25">
      <c r="B497" t="s">
        <v>29</v>
      </c>
      <c r="C497" s="1"/>
      <c r="D497" s="1">
        <f>1076547+2931307</f>
        <v>4007854</v>
      </c>
      <c r="E497" s="1"/>
      <c r="F497" s="1"/>
      <c r="G497" s="17">
        <f t="shared" si="113"/>
        <v>4007854</v>
      </c>
      <c r="H497" s="104"/>
    </row>
    <row r="498" spans="1:10" x14ac:dyDescent="0.25">
      <c r="B498" t="s">
        <v>12</v>
      </c>
      <c r="C498" s="1"/>
      <c r="D498" s="1">
        <f>185883+235000</f>
        <v>420883</v>
      </c>
      <c r="E498" s="1"/>
      <c r="F498" s="1"/>
      <c r="G498" s="17">
        <f t="shared" si="113"/>
        <v>420883</v>
      </c>
      <c r="H498" s="104"/>
    </row>
    <row r="499" spans="1:10" x14ac:dyDescent="0.25">
      <c r="B499" t="s">
        <v>14</v>
      </c>
      <c r="C499" s="1"/>
      <c r="D499" s="1"/>
      <c r="E499" s="1"/>
      <c r="F499" s="1"/>
      <c r="G499" s="17">
        <f t="shared" si="113"/>
        <v>0</v>
      </c>
      <c r="H499" s="104"/>
    </row>
    <row r="500" spans="1:10" x14ac:dyDescent="0.25">
      <c r="A500" s="58" t="s">
        <v>15</v>
      </c>
      <c r="B500" s="59"/>
      <c r="C500" s="60">
        <f>SUM(C493:C499)</f>
        <v>0</v>
      </c>
      <c r="D500" s="60">
        <f>SUM(D493:D499)</f>
        <v>13020028</v>
      </c>
      <c r="E500" s="60">
        <f>SUM(E493:E499)</f>
        <v>0</v>
      </c>
      <c r="F500" s="60">
        <f>SUM(F493:F499)</f>
        <v>0</v>
      </c>
      <c r="G500" s="61">
        <f>SUM(G493:G499)</f>
        <v>13020028</v>
      </c>
      <c r="H500" s="104"/>
    </row>
    <row r="501" spans="1:10" x14ac:dyDescent="0.25">
      <c r="H501" s="104"/>
    </row>
    <row r="502" spans="1:10" x14ac:dyDescent="0.25">
      <c r="A502" s="6" t="s">
        <v>34</v>
      </c>
      <c r="B502" t="s">
        <v>35</v>
      </c>
      <c r="G502" s="17">
        <f>SUM(C502:F502)</f>
        <v>0</v>
      </c>
      <c r="H502" s="104"/>
    </row>
    <row r="503" spans="1:10" x14ac:dyDescent="0.25">
      <c r="B503" t="s">
        <v>93</v>
      </c>
      <c r="G503" s="17">
        <f>SUM(C503:F503)</f>
        <v>0</v>
      </c>
      <c r="H503" s="104"/>
    </row>
    <row r="504" spans="1:10" x14ac:dyDescent="0.25">
      <c r="B504" t="s">
        <v>94</v>
      </c>
      <c r="D504">
        <f>109400+1000000</f>
        <v>1109400</v>
      </c>
      <c r="G504" s="17">
        <f t="shared" ref="G504" si="114">SUM(C504:F504)</f>
        <v>1109400</v>
      </c>
      <c r="H504" s="104"/>
    </row>
    <row r="505" spans="1:10" x14ac:dyDescent="0.25">
      <c r="A505" s="58" t="s">
        <v>36</v>
      </c>
      <c r="B505" s="59"/>
      <c r="C505" s="60">
        <f>C502-C504-C503</f>
        <v>0</v>
      </c>
      <c r="D505" s="60">
        <f t="shared" ref="D505" si="115">D502-D504-D503</f>
        <v>-1109400</v>
      </c>
      <c r="E505" s="60">
        <f t="shared" ref="E505" si="116">E502-E504-E503</f>
        <v>0</v>
      </c>
      <c r="F505" s="60">
        <f t="shared" ref="F505" si="117">F502-F504-F503</f>
        <v>0</v>
      </c>
      <c r="G505" s="61">
        <f>SUM(C505:F505)</f>
        <v>-1109400</v>
      </c>
      <c r="H505" s="104"/>
      <c r="J505" s="14"/>
    </row>
    <row r="506" spans="1:10" x14ac:dyDescent="0.25">
      <c r="H506" s="104"/>
    </row>
    <row r="507" spans="1:10" ht="15.75" thickBot="1" x14ac:dyDescent="0.3">
      <c r="A507" s="8" t="s">
        <v>66</v>
      </c>
      <c r="B507" s="3"/>
      <c r="C507" s="4">
        <f>C491-C500+C505</f>
        <v>0</v>
      </c>
      <c r="D507" s="4">
        <f>D491-D500+D505</f>
        <v>-1000000</v>
      </c>
      <c r="E507" s="4">
        <f>E491-E500+E505</f>
        <v>0</v>
      </c>
      <c r="F507" s="4">
        <f>F491-F500+F505</f>
        <v>0</v>
      </c>
      <c r="G507" s="18">
        <f>SUM(C507:F507)</f>
        <v>-1000000</v>
      </c>
      <c r="H507" s="104"/>
      <c r="J507" s="14"/>
    </row>
    <row r="508" spans="1:10" ht="15.75" thickTop="1" x14ac:dyDescent="0.25">
      <c r="H508" s="104"/>
    </row>
    <row r="509" spans="1:10" x14ac:dyDescent="0.25">
      <c r="A509" s="58" t="s">
        <v>38</v>
      </c>
      <c r="B509" s="59"/>
      <c r="C509" s="60">
        <f>C483+C491-C500+C505</f>
        <v>0</v>
      </c>
      <c r="D509" s="60">
        <f>D483+D491-D500+D505</f>
        <v>7965806.9200000018</v>
      </c>
      <c r="E509" s="60">
        <f>E483+E491-E500+E505</f>
        <v>0</v>
      </c>
      <c r="F509" s="60">
        <f>F483+F491-F500+F505</f>
        <v>0</v>
      </c>
      <c r="G509" s="61">
        <f>G483+G491-G500+G505</f>
        <v>7965806.9200000018</v>
      </c>
      <c r="H509" s="104"/>
    </row>
    <row r="511" spans="1:10" ht="30" x14ac:dyDescent="0.25">
      <c r="A511" s="9" t="s">
        <v>104</v>
      </c>
      <c r="B511" s="10"/>
      <c r="C511" s="11" t="s">
        <v>0</v>
      </c>
      <c r="D511" s="11" t="s">
        <v>32</v>
      </c>
      <c r="E511" s="11" t="s">
        <v>86</v>
      </c>
      <c r="F511" s="11" t="s">
        <v>28</v>
      </c>
      <c r="G511" s="21" t="s">
        <v>16</v>
      </c>
      <c r="H511" s="56" t="s">
        <v>45</v>
      </c>
    </row>
    <row r="512" spans="1:10" x14ac:dyDescent="0.25">
      <c r="A512" s="58" t="s">
        <v>37</v>
      </c>
      <c r="B512" s="59"/>
      <c r="C512" s="60"/>
      <c r="D512" s="60">
        <v>1657301.38</v>
      </c>
      <c r="E512" s="60"/>
      <c r="F512" s="60"/>
      <c r="G512" s="61">
        <f>SUM(C512:F512)</f>
        <v>1657301.38</v>
      </c>
      <c r="H512" s="104" t="s">
        <v>76</v>
      </c>
    </row>
    <row r="513" spans="1:8" x14ac:dyDescent="0.25">
      <c r="A513" s="29"/>
      <c r="C513" s="12"/>
      <c r="D513" s="12"/>
      <c r="E513" s="12"/>
      <c r="F513" s="12"/>
      <c r="G513" s="57"/>
      <c r="H513" s="104"/>
    </row>
    <row r="514" spans="1:8" x14ac:dyDescent="0.25">
      <c r="A514" s="6" t="s">
        <v>1</v>
      </c>
      <c r="B514" t="s">
        <v>33</v>
      </c>
      <c r="C514" s="13"/>
      <c r="D514" s="1">
        <v>636000</v>
      </c>
      <c r="E514" s="12"/>
      <c r="F514" s="12"/>
      <c r="G514" s="17">
        <f t="shared" ref="G514:G519" si="118">SUM(C514:F514)</f>
        <v>636000</v>
      </c>
      <c r="H514" s="104"/>
    </row>
    <row r="515" spans="1:8" x14ac:dyDescent="0.25">
      <c r="B515" t="s">
        <v>4</v>
      </c>
      <c r="C515" s="1"/>
      <c r="D515" s="1">
        <f>1487800</f>
        <v>1487800</v>
      </c>
      <c r="E515" s="1"/>
      <c r="F515" s="1"/>
      <c r="G515" s="17">
        <f t="shared" si="118"/>
        <v>1487800</v>
      </c>
      <c r="H515" s="104"/>
    </row>
    <row r="516" spans="1:8" x14ac:dyDescent="0.25">
      <c r="B516" t="s">
        <v>30</v>
      </c>
      <c r="C516" s="1"/>
      <c r="D516" s="1"/>
      <c r="E516" s="1"/>
      <c r="F516" s="1"/>
      <c r="G516" s="17">
        <f t="shared" si="118"/>
        <v>0</v>
      </c>
      <c r="H516" s="104"/>
    </row>
    <row r="517" spans="1:8" x14ac:dyDescent="0.25">
      <c r="B517" t="s">
        <v>5</v>
      </c>
      <c r="C517" s="1"/>
      <c r="D517" s="1"/>
      <c r="E517" s="1"/>
      <c r="F517" s="1"/>
      <c r="G517" s="17">
        <f t="shared" si="118"/>
        <v>0</v>
      </c>
      <c r="H517" s="104"/>
    </row>
    <row r="518" spans="1:8" x14ac:dyDescent="0.25">
      <c r="B518" t="s">
        <v>6</v>
      </c>
      <c r="C518" s="1"/>
      <c r="D518" s="1"/>
      <c r="E518" s="1"/>
      <c r="F518" s="1"/>
      <c r="G518" s="17">
        <f t="shared" si="118"/>
        <v>0</v>
      </c>
      <c r="H518" s="104"/>
    </row>
    <row r="519" spans="1:8" x14ac:dyDescent="0.25">
      <c r="B519" s="2" t="s">
        <v>7</v>
      </c>
      <c r="C519" s="1"/>
      <c r="D519" s="1">
        <f>50000+230000</f>
        <v>280000</v>
      </c>
      <c r="E519" s="1"/>
      <c r="F519" s="1"/>
      <c r="G519" s="17">
        <f t="shared" si="118"/>
        <v>280000</v>
      </c>
      <c r="H519" s="104"/>
    </row>
    <row r="520" spans="1:8" x14ac:dyDescent="0.25">
      <c r="A520" s="58" t="s">
        <v>8</v>
      </c>
      <c r="B520" s="59"/>
      <c r="C520" s="60">
        <f>SUM(C514:C519)</f>
        <v>0</v>
      </c>
      <c r="D520" s="60">
        <f>SUM(D514:D519)</f>
        <v>2403800</v>
      </c>
      <c r="E520" s="60">
        <f>SUM(E514:E519)</f>
        <v>0</v>
      </c>
      <c r="F520" s="60">
        <f>SUM(F514:F519)</f>
        <v>0</v>
      </c>
      <c r="G520" s="61">
        <f>SUM(G514:G519)</f>
        <v>2403800</v>
      </c>
      <c r="H520" s="104"/>
    </row>
    <row r="521" spans="1:8" x14ac:dyDescent="0.25">
      <c r="C521" s="1"/>
      <c r="D521" s="1"/>
      <c r="E521" s="1"/>
      <c r="F521" s="1"/>
      <c r="G521" s="17"/>
      <c r="H521" s="104"/>
    </row>
    <row r="522" spans="1:8" x14ac:dyDescent="0.25">
      <c r="A522" s="6" t="s">
        <v>9</v>
      </c>
      <c r="B522" t="s">
        <v>10</v>
      </c>
      <c r="C522" s="1"/>
      <c r="D522" s="1">
        <f>175513+376569</f>
        <v>552082</v>
      </c>
      <c r="E522" s="1"/>
      <c r="F522" s="1"/>
      <c r="G522" s="17">
        <f>SUM(C522:F522)</f>
        <v>552082</v>
      </c>
      <c r="H522" s="104"/>
    </row>
    <row r="523" spans="1:8" x14ac:dyDescent="0.25">
      <c r="B523" t="s">
        <v>11</v>
      </c>
      <c r="C523" s="1"/>
      <c r="D523" s="1">
        <f>78421+101111</f>
        <v>179532</v>
      </c>
      <c r="E523" s="1"/>
      <c r="F523" s="1"/>
      <c r="G523" s="17">
        <f t="shared" ref="G523:G528" si="119">SUM(C523:F523)</f>
        <v>179532</v>
      </c>
      <c r="H523" s="104"/>
    </row>
    <row r="524" spans="1:8" x14ac:dyDescent="0.25">
      <c r="B524" t="s">
        <v>92</v>
      </c>
      <c r="C524" s="1"/>
      <c r="D524" s="1">
        <f>157029+338496+43500</f>
        <v>539025</v>
      </c>
      <c r="E524" s="1"/>
      <c r="F524" s="1"/>
      <c r="G524" s="17">
        <f t="shared" si="119"/>
        <v>539025</v>
      </c>
      <c r="H524" s="104"/>
    </row>
    <row r="525" spans="1:8" x14ac:dyDescent="0.25">
      <c r="B525" t="s">
        <v>13</v>
      </c>
      <c r="C525" s="1"/>
      <c r="D525" s="1"/>
      <c r="E525" s="1"/>
      <c r="F525" s="1"/>
      <c r="G525" s="17">
        <f t="shared" si="119"/>
        <v>0</v>
      </c>
      <c r="H525" s="104"/>
    </row>
    <row r="526" spans="1:8" x14ac:dyDescent="0.25">
      <c r="B526" t="s">
        <v>29</v>
      </c>
      <c r="C526" s="1"/>
      <c r="D526" s="1">
        <v>1126669</v>
      </c>
      <c r="E526" s="1"/>
      <c r="F526" s="1"/>
      <c r="G526" s="17">
        <f t="shared" si="119"/>
        <v>1126669</v>
      </c>
      <c r="H526" s="104"/>
    </row>
    <row r="527" spans="1:8" x14ac:dyDescent="0.25">
      <c r="B527" t="s">
        <v>12</v>
      </c>
      <c r="C527" s="1"/>
      <c r="D527" s="1"/>
      <c r="E527" s="1"/>
      <c r="F527" s="1"/>
      <c r="G527" s="17">
        <f t="shared" si="119"/>
        <v>0</v>
      </c>
      <c r="H527" s="104"/>
    </row>
    <row r="528" spans="1:8" x14ac:dyDescent="0.25">
      <c r="B528" t="s">
        <v>14</v>
      </c>
      <c r="C528" s="1"/>
      <c r="D528" s="1">
        <f>168+951</f>
        <v>1119</v>
      </c>
      <c r="E528" s="1"/>
      <c r="F528" s="1"/>
      <c r="G528" s="17">
        <f t="shared" si="119"/>
        <v>1119</v>
      </c>
      <c r="H528" s="104"/>
    </row>
    <row r="529" spans="1:10" x14ac:dyDescent="0.25">
      <c r="A529" s="58" t="s">
        <v>15</v>
      </c>
      <c r="B529" s="59"/>
      <c r="C529" s="60">
        <f>SUM(C522:C528)</f>
        <v>0</v>
      </c>
      <c r="D529" s="60">
        <f>SUM(D522:D528)</f>
        <v>2398427</v>
      </c>
      <c r="E529" s="60">
        <f>SUM(E522:E528)</f>
        <v>0</v>
      </c>
      <c r="F529" s="60">
        <f>SUM(F522:F528)</f>
        <v>0</v>
      </c>
      <c r="G529" s="61">
        <f>SUM(G522:G528)</f>
        <v>2398427</v>
      </c>
      <c r="H529" s="104"/>
    </row>
    <row r="530" spans="1:10" x14ac:dyDescent="0.25">
      <c r="H530" s="104"/>
    </row>
    <row r="531" spans="1:10" x14ac:dyDescent="0.25">
      <c r="A531" s="6" t="s">
        <v>34</v>
      </c>
      <c r="B531" t="s">
        <v>35</v>
      </c>
      <c r="G531" s="17">
        <f>SUM(C531:F531)</f>
        <v>0</v>
      </c>
      <c r="H531" s="104"/>
    </row>
    <row r="532" spans="1:10" x14ac:dyDescent="0.25">
      <c r="B532" t="s">
        <v>93</v>
      </c>
      <c r="G532" s="17">
        <f>SUM(C532:F532)</f>
        <v>0</v>
      </c>
      <c r="H532" s="104"/>
    </row>
    <row r="533" spans="1:10" x14ac:dyDescent="0.25">
      <c r="B533" t="s">
        <v>94</v>
      </c>
      <c r="D533">
        <v>5373</v>
      </c>
      <c r="G533" s="17">
        <f t="shared" ref="G533" si="120">SUM(C533:F533)</f>
        <v>5373</v>
      </c>
      <c r="H533" s="104"/>
    </row>
    <row r="534" spans="1:10" x14ac:dyDescent="0.25">
      <c r="A534" s="58" t="s">
        <v>36</v>
      </c>
      <c r="B534" s="59"/>
      <c r="C534" s="60">
        <f>C531-C533-C532</f>
        <v>0</v>
      </c>
      <c r="D534" s="60">
        <f t="shared" ref="D534" si="121">D531-D533-D532</f>
        <v>-5373</v>
      </c>
      <c r="E534" s="60">
        <f t="shared" ref="E534" si="122">E531-E533-E532</f>
        <v>0</v>
      </c>
      <c r="F534" s="60">
        <f t="shared" ref="F534" si="123">F531-F533-F532</f>
        <v>0</v>
      </c>
      <c r="G534" s="61">
        <f>SUM(C534:F534)</f>
        <v>-5373</v>
      </c>
      <c r="H534" s="104"/>
      <c r="J534" s="14"/>
    </row>
    <row r="535" spans="1:10" x14ac:dyDescent="0.25">
      <c r="H535" s="104"/>
    </row>
    <row r="536" spans="1:10" ht="15.75" thickBot="1" x14ac:dyDescent="0.3">
      <c r="A536" s="8" t="s">
        <v>66</v>
      </c>
      <c r="B536" s="3"/>
      <c r="C536" s="4">
        <f>C520-C529+C534</f>
        <v>0</v>
      </c>
      <c r="D536" s="4">
        <f>D520-D529+D534</f>
        <v>0</v>
      </c>
      <c r="E536" s="4">
        <f>E520-E529+E534</f>
        <v>0</v>
      </c>
      <c r="F536" s="4">
        <f>F520-F529+F534</f>
        <v>0</v>
      </c>
      <c r="G536" s="18">
        <f>SUM(C536:F536)</f>
        <v>0</v>
      </c>
      <c r="H536" s="104"/>
      <c r="J536" s="14"/>
    </row>
    <row r="537" spans="1:10" ht="15.75" thickTop="1" x14ac:dyDescent="0.25">
      <c r="H537" s="104"/>
    </row>
    <row r="538" spans="1:10" x14ac:dyDescent="0.25">
      <c r="A538" s="58" t="s">
        <v>38</v>
      </c>
      <c r="B538" s="59"/>
      <c r="C538" s="60">
        <f>C512+C520-C529+C534</f>
        <v>0</v>
      </c>
      <c r="D538" s="60">
        <f>D512+D520-D529+D534</f>
        <v>1657301.38</v>
      </c>
      <c r="E538" s="60">
        <f>E512+E520-E529+E534</f>
        <v>0</v>
      </c>
      <c r="F538" s="60">
        <f>F512+F520-F529+F534</f>
        <v>0</v>
      </c>
      <c r="G538" s="61">
        <f>G512+G520-G529+G534</f>
        <v>1657301.38</v>
      </c>
      <c r="H538" s="104"/>
    </row>
    <row r="540" spans="1:10" ht="30" x14ac:dyDescent="0.25">
      <c r="A540" s="9" t="s">
        <v>27</v>
      </c>
      <c r="B540" s="10"/>
      <c r="C540" s="11" t="s">
        <v>0</v>
      </c>
      <c r="D540" s="11" t="s">
        <v>32</v>
      </c>
      <c r="E540" s="11" t="s">
        <v>86</v>
      </c>
      <c r="F540" s="11" t="s">
        <v>28</v>
      </c>
      <c r="G540" s="21" t="s">
        <v>16</v>
      </c>
      <c r="H540" s="56" t="s">
        <v>45</v>
      </c>
    </row>
    <row r="541" spans="1:10" x14ac:dyDescent="0.25">
      <c r="A541" s="58" t="s">
        <v>37</v>
      </c>
      <c r="B541" s="59"/>
      <c r="C541" s="60"/>
      <c r="D541" s="60">
        <v>-13325111.140000001</v>
      </c>
      <c r="E541" s="60"/>
      <c r="F541" s="60"/>
      <c r="G541" s="61">
        <f>SUM(C541:F541)</f>
        <v>-13325111.140000001</v>
      </c>
      <c r="H541" s="104" t="s">
        <v>76</v>
      </c>
    </row>
    <row r="542" spans="1:10" x14ac:dyDescent="0.25">
      <c r="A542" s="29"/>
      <c r="C542" s="12"/>
      <c r="D542" s="12"/>
      <c r="E542" s="12"/>
      <c r="F542" s="12"/>
      <c r="G542" s="57"/>
      <c r="H542" s="104"/>
    </row>
    <row r="543" spans="1:10" x14ac:dyDescent="0.25">
      <c r="A543" s="6" t="s">
        <v>1</v>
      </c>
      <c r="B543" t="s">
        <v>33</v>
      </c>
      <c r="C543" s="13"/>
      <c r="D543" s="1">
        <v>6034000</v>
      </c>
      <c r="E543" s="12"/>
      <c r="F543" s="12"/>
      <c r="G543" s="17">
        <f t="shared" ref="G543:G548" si="124">SUM(C543:F543)</f>
        <v>6034000</v>
      </c>
      <c r="H543" s="104"/>
    </row>
    <row r="544" spans="1:10" x14ac:dyDescent="0.25">
      <c r="B544" t="s">
        <v>4</v>
      </c>
      <c r="C544" s="1"/>
      <c r="D544" s="1">
        <v>3035000</v>
      </c>
      <c r="E544" s="1"/>
      <c r="F544" s="1"/>
      <c r="G544" s="17">
        <f t="shared" si="124"/>
        <v>3035000</v>
      </c>
      <c r="H544" s="104"/>
    </row>
    <row r="545" spans="1:8" x14ac:dyDescent="0.25">
      <c r="B545" t="s">
        <v>30</v>
      </c>
      <c r="C545" s="1"/>
      <c r="D545" s="1"/>
      <c r="E545" s="1"/>
      <c r="F545" s="1"/>
      <c r="G545" s="17">
        <f t="shared" si="124"/>
        <v>0</v>
      </c>
      <c r="H545" s="104"/>
    </row>
    <row r="546" spans="1:8" x14ac:dyDescent="0.25">
      <c r="B546" t="s">
        <v>5</v>
      </c>
      <c r="C546" s="1"/>
      <c r="D546" s="1"/>
      <c r="E546" s="1"/>
      <c r="F546" s="1">
        <v>8707</v>
      </c>
      <c r="G546" s="17">
        <f t="shared" si="124"/>
        <v>8707</v>
      </c>
      <c r="H546" s="104"/>
    </row>
    <row r="547" spans="1:8" x14ac:dyDescent="0.25">
      <c r="B547" t="s">
        <v>6</v>
      </c>
      <c r="C547" s="1"/>
      <c r="D547" s="1">
        <v>500000</v>
      </c>
      <c r="E547" s="1"/>
      <c r="F547" s="1"/>
      <c r="G547" s="17">
        <f t="shared" si="124"/>
        <v>500000</v>
      </c>
      <c r="H547" s="104"/>
    </row>
    <row r="548" spans="1:8" x14ac:dyDescent="0.25">
      <c r="B548" s="2" t="s">
        <v>7</v>
      </c>
      <c r="C548" s="1"/>
      <c r="D548" s="1">
        <v>2500000</v>
      </c>
      <c r="E548" s="1"/>
      <c r="F548" s="1"/>
      <c r="G548" s="17">
        <f t="shared" si="124"/>
        <v>2500000</v>
      </c>
      <c r="H548" s="104"/>
    </row>
    <row r="549" spans="1:8" x14ac:dyDescent="0.25">
      <c r="A549" s="58" t="s">
        <v>8</v>
      </c>
      <c r="B549" s="59"/>
      <c r="C549" s="60">
        <f>SUM(C543:C548)</f>
        <v>0</v>
      </c>
      <c r="D549" s="60">
        <f>SUM(D543:D548)</f>
        <v>12069000</v>
      </c>
      <c r="E549" s="60">
        <f>SUM(E543:E548)</f>
        <v>0</v>
      </c>
      <c r="F549" s="60">
        <f>SUM(F543:F548)</f>
        <v>8707</v>
      </c>
      <c r="G549" s="61">
        <f>SUM(G543:G548)</f>
        <v>12077707</v>
      </c>
      <c r="H549" s="104"/>
    </row>
    <row r="550" spans="1:8" x14ac:dyDescent="0.25">
      <c r="C550" s="1"/>
      <c r="D550" s="1"/>
      <c r="E550" s="1"/>
      <c r="F550" s="1"/>
      <c r="G550" s="17"/>
      <c r="H550" s="104"/>
    </row>
    <row r="551" spans="1:8" x14ac:dyDescent="0.25">
      <c r="A551" s="6" t="s">
        <v>9</v>
      </c>
      <c r="B551" t="s">
        <v>10</v>
      </c>
      <c r="C551" s="1"/>
      <c r="D551" s="1">
        <v>4523809</v>
      </c>
      <c r="E551" s="1"/>
      <c r="F551" s="1"/>
      <c r="G551" s="17">
        <f>SUM(C551:F551)</f>
        <v>4523809</v>
      </c>
      <c r="H551" s="104"/>
    </row>
    <row r="552" spans="1:8" x14ac:dyDescent="0.25">
      <c r="B552" t="s">
        <v>11</v>
      </c>
      <c r="C552" s="1"/>
      <c r="D552" s="1">
        <v>927217</v>
      </c>
      <c r="E552" s="1"/>
      <c r="F552" s="1"/>
      <c r="G552" s="17">
        <f t="shared" ref="G552:G557" si="125">SUM(C552:F552)</f>
        <v>927217</v>
      </c>
      <c r="H552" s="104"/>
    </row>
    <row r="553" spans="1:8" x14ac:dyDescent="0.25">
      <c r="B553" t="s">
        <v>92</v>
      </c>
      <c r="C553" s="1"/>
      <c r="D553" s="1">
        <v>2288896</v>
      </c>
      <c r="E553" s="1"/>
      <c r="F553" s="1">
        <v>8707</v>
      </c>
      <c r="G553" s="17">
        <f t="shared" si="125"/>
        <v>2297603</v>
      </c>
      <c r="H553" s="104"/>
    </row>
    <row r="554" spans="1:8" x14ac:dyDescent="0.25">
      <c r="B554" t="s">
        <v>13</v>
      </c>
      <c r="C554" s="1"/>
      <c r="D554" s="1">
        <v>4400125</v>
      </c>
      <c r="E554" s="1"/>
      <c r="F554" s="1"/>
      <c r="G554" s="17">
        <f t="shared" si="125"/>
        <v>4400125</v>
      </c>
      <c r="H554" s="104"/>
    </row>
    <row r="555" spans="1:8" x14ac:dyDescent="0.25">
      <c r="B555" t="s">
        <v>29</v>
      </c>
      <c r="C555" s="1"/>
      <c r="D555" s="1"/>
      <c r="E555" s="1"/>
      <c r="F555" s="1"/>
      <c r="G555" s="17">
        <f t="shared" si="125"/>
        <v>0</v>
      </c>
      <c r="H555" s="104"/>
    </row>
    <row r="556" spans="1:8" x14ac:dyDescent="0.25">
      <c r="B556" t="s">
        <v>12</v>
      </c>
      <c r="C556" s="1"/>
      <c r="D556" s="1"/>
      <c r="E556" s="1"/>
      <c r="F556" s="1"/>
      <c r="G556" s="17">
        <f t="shared" si="125"/>
        <v>0</v>
      </c>
      <c r="H556" s="104"/>
    </row>
    <row r="557" spans="1:8" x14ac:dyDescent="0.25">
      <c r="B557" t="s">
        <v>14</v>
      </c>
      <c r="C557" s="1"/>
      <c r="D557" s="1">
        <v>900</v>
      </c>
      <c r="E557" s="1"/>
      <c r="F557" s="1"/>
      <c r="G557" s="17">
        <f t="shared" si="125"/>
        <v>900</v>
      </c>
      <c r="H557" s="104"/>
    </row>
    <row r="558" spans="1:8" x14ac:dyDescent="0.25">
      <c r="A558" s="58" t="s">
        <v>15</v>
      </c>
      <c r="B558" s="59"/>
      <c r="C558" s="60">
        <f>SUM(C551:C557)</f>
        <v>0</v>
      </c>
      <c r="D558" s="60">
        <f>SUM(D551:D557)</f>
        <v>12140947</v>
      </c>
      <c r="E558" s="60">
        <f>SUM(E551:E557)</f>
        <v>0</v>
      </c>
      <c r="F558" s="60">
        <f>SUM(F551:F557)</f>
        <v>8707</v>
      </c>
      <c r="G558" s="61">
        <f>SUM(G551:G557)</f>
        <v>12149654</v>
      </c>
      <c r="H558" s="104"/>
    </row>
    <row r="559" spans="1:8" x14ac:dyDescent="0.25">
      <c r="H559" s="104"/>
    </row>
    <row r="560" spans="1:8" x14ac:dyDescent="0.25">
      <c r="A560" s="6" t="s">
        <v>34</v>
      </c>
      <c r="B560" t="s">
        <v>35</v>
      </c>
      <c r="D560">
        <v>71947</v>
      </c>
      <c r="G560" s="17">
        <f>SUM(C560:F560)</f>
        <v>71947</v>
      </c>
      <c r="H560" s="104"/>
    </row>
    <row r="561" spans="1:10" x14ac:dyDescent="0.25">
      <c r="B561" t="s">
        <v>93</v>
      </c>
      <c r="G561" s="17">
        <f>SUM(C561:F561)</f>
        <v>0</v>
      </c>
      <c r="H561" s="104"/>
    </row>
    <row r="562" spans="1:10" x14ac:dyDescent="0.25">
      <c r="B562" t="s">
        <v>94</v>
      </c>
      <c r="G562" s="17">
        <f t="shared" ref="G562" si="126">SUM(C562:F562)</f>
        <v>0</v>
      </c>
      <c r="H562" s="104"/>
    </row>
    <row r="563" spans="1:10" x14ac:dyDescent="0.25">
      <c r="A563" s="58" t="s">
        <v>36</v>
      </c>
      <c r="B563" s="59"/>
      <c r="C563" s="60">
        <f>C560-C562-C561</f>
        <v>0</v>
      </c>
      <c r="D563" s="60">
        <f t="shared" ref="D563" si="127">D560-D562-D561</f>
        <v>71947</v>
      </c>
      <c r="E563" s="60">
        <f t="shared" ref="E563" si="128">E560-E562-E561</f>
        <v>0</v>
      </c>
      <c r="F563" s="60">
        <f t="shared" ref="F563" si="129">F560-F562-F561</f>
        <v>0</v>
      </c>
      <c r="G563" s="61">
        <f>SUM(C563:F563)</f>
        <v>71947</v>
      </c>
      <c r="H563" s="104"/>
      <c r="J563" s="14"/>
    </row>
    <row r="564" spans="1:10" x14ac:dyDescent="0.25">
      <c r="H564" s="104"/>
    </row>
    <row r="565" spans="1:10" ht="15.75" thickBot="1" x14ac:dyDescent="0.3">
      <c r="A565" s="8" t="s">
        <v>66</v>
      </c>
      <c r="B565" s="3"/>
      <c r="C565" s="4">
        <f>C549-C558+C563</f>
        <v>0</v>
      </c>
      <c r="D565" s="4">
        <f>D549-D558+D563</f>
        <v>0</v>
      </c>
      <c r="E565" s="4">
        <f>E549-E558+E563</f>
        <v>0</v>
      </c>
      <c r="F565" s="4">
        <f>F549-F558+F563</f>
        <v>0</v>
      </c>
      <c r="G565" s="18">
        <f>SUM(C565:F565)</f>
        <v>0</v>
      </c>
      <c r="H565" s="104"/>
      <c r="J565" s="14"/>
    </row>
    <row r="566" spans="1:10" ht="15.75" thickTop="1" x14ac:dyDescent="0.25">
      <c r="H566" s="104"/>
    </row>
    <row r="567" spans="1:10" x14ac:dyDescent="0.25">
      <c r="A567" s="58" t="s">
        <v>38</v>
      </c>
      <c r="B567" s="59"/>
      <c r="C567" s="60">
        <f>C541+C549-C558+C563</f>
        <v>0</v>
      </c>
      <c r="D567" s="60">
        <f>D541+D549-D558+D563</f>
        <v>-13325111.140000001</v>
      </c>
      <c r="E567" s="60">
        <f>E541+E549-E558+E563</f>
        <v>0</v>
      </c>
      <c r="F567" s="60">
        <f>F541+F549-F558+F563</f>
        <v>0</v>
      </c>
      <c r="G567" s="61">
        <f>G541+G549-G558+G563</f>
        <v>-13325111.140000001</v>
      </c>
      <c r="H567" s="104"/>
    </row>
    <row r="569" spans="1:10" ht="30" x14ac:dyDescent="0.25">
      <c r="A569" s="9" t="s">
        <v>40</v>
      </c>
      <c r="B569" s="10"/>
      <c r="C569" s="11" t="s">
        <v>0</v>
      </c>
      <c r="D569" s="11" t="s">
        <v>32</v>
      </c>
      <c r="E569" s="11" t="s">
        <v>86</v>
      </c>
      <c r="F569" s="11" t="s">
        <v>28</v>
      </c>
      <c r="G569" s="21" t="s">
        <v>16</v>
      </c>
      <c r="H569" s="56" t="s">
        <v>45</v>
      </c>
    </row>
    <row r="570" spans="1:10" x14ac:dyDescent="0.25">
      <c r="A570" s="58" t="s">
        <v>37</v>
      </c>
      <c r="B570" s="59"/>
      <c r="C570" s="60"/>
      <c r="D570" s="60">
        <v>2670501.7799999998</v>
      </c>
      <c r="E570" s="60"/>
      <c r="F570" s="60"/>
      <c r="G570" s="61">
        <f>SUM(C570:F570)</f>
        <v>2670501.7799999998</v>
      </c>
      <c r="H570" s="104" t="s">
        <v>76</v>
      </c>
    </row>
    <row r="571" spans="1:10" x14ac:dyDescent="0.25">
      <c r="A571" s="29"/>
      <c r="C571" s="12"/>
      <c r="D571" s="12"/>
      <c r="E571" s="12"/>
      <c r="F571" s="12"/>
      <c r="G571" s="57"/>
      <c r="H571" s="104"/>
    </row>
    <row r="572" spans="1:10" x14ac:dyDescent="0.25">
      <c r="A572" s="6" t="s">
        <v>1</v>
      </c>
      <c r="B572" t="s">
        <v>33</v>
      </c>
      <c r="C572" s="13"/>
      <c r="D572" s="1">
        <v>2150894</v>
      </c>
      <c r="E572" s="12"/>
      <c r="F572" s="12"/>
      <c r="G572" s="17">
        <f t="shared" ref="G572:G577" si="130">SUM(C572:F572)</f>
        <v>2150894</v>
      </c>
      <c r="H572" s="104"/>
    </row>
    <row r="573" spans="1:10" x14ac:dyDescent="0.25">
      <c r="B573" t="s">
        <v>4</v>
      </c>
      <c r="C573" s="1"/>
      <c r="D573" s="1">
        <v>630322</v>
      </c>
      <c r="E573" s="1"/>
      <c r="F573" s="1"/>
      <c r="G573" s="17">
        <f t="shared" si="130"/>
        <v>630322</v>
      </c>
      <c r="H573" s="104"/>
    </row>
    <row r="574" spans="1:10" x14ac:dyDescent="0.25">
      <c r="B574" t="s">
        <v>30</v>
      </c>
      <c r="C574" s="1"/>
      <c r="D574" s="1"/>
      <c r="E574" s="1"/>
      <c r="F574" s="1"/>
      <c r="G574" s="17">
        <f t="shared" si="130"/>
        <v>0</v>
      </c>
      <c r="H574" s="104"/>
    </row>
    <row r="575" spans="1:10" x14ac:dyDescent="0.25">
      <c r="B575" t="s">
        <v>5</v>
      </c>
      <c r="C575" s="1"/>
      <c r="D575" s="1"/>
      <c r="E575" s="1"/>
      <c r="F575" s="1"/>
      <c r="G575" s="17">
        <f t="shared" si="130"/>
        <v>0</v>
      </c>
      <c r="H575" s="104"/>
    </row>
    <row r="576" spans="1:10" x14ac:dyDescent="0.25">
      <c r="B576" t="s">
        <v>6</v>
      </c>
      <c r="C576" s="1"/>
      <c r="D576" s="1"/>
      <c r="E576" s="1"/>
      <c r="F576" s="1"/>
      <c r="G576" s="17">
        <f t="shared" si="130"/>
        <v>0</v>
      </c>
      <c r="H576" s="104"/>
    </row>
    <row r="577" spans="1:10" x14ac:dyDescent="0.25">
      <c r="B577" s="2" t="s">
        <v>7</v>
      </c>
      <c r="C577" s="1"/>
      <c r="D577" s="1">
        <v>9000</v>
      </c>
      <c r="E577" s="1"/>
      <c r="F577" s="1"/>
      <c r="G577" s="17">
        <f t="shared" si="130"/>
        <v>9000</v>
      </c>
      <c r="H577" s="104"/>
    </row>
    <row r="578" spans="1:10" x14ac:dyDescent="0.25">
      <c r="A578" s="58" t="s">
        <v>8</v>
      </c>
      <c r="B578" s="59"/>
      <c r="C578" s="60">
        <f>SUM(C572:C577)</f>
        <v>0</v>
      </c>
      <c r="D578" s="60">
        <f>SUM(D572:D577)</f>
        <v>2790216</v>
      </c>
      <c r="E578" s="60">
        <f>SUM(E572:E577)</f>
        <v>0</v>
      </c>
      <c r="F578" s="60">
        <f>SUM(F572:F577)</f>
        <v>0</v>
      </c>
      <c r="G578" s="61">
        <f>SUM(G572:G577)</f>
        <v>2790216</v>
      </c>
      <c r="H578" s="104"/>
    </row>
    <row r="579" spans="1:10" x14ac:dyDescent="0.25">
      <c r="C579" s="1"/>
      <c r="D579" s="1"/>
      <c r="E579" s="1"/>
      <c r="F579" s="1"/>
      <c r="G579" s="17"/>
      <c r="H579" s="104"/>
    </row>
    <row r="580" spans="1:10" x14ac:dyDescent="0.25">
      <c r="A580" s="6" t="s">
        <v>9</v>
      </c>
      <c r="B580" t="s">
        <v>10</v>
      </c>
      <c r="C580" s="1"/>
      <c r="D580" s="1">
        <v>1706686</v>
      </c>
      <c r="E580" s="1"/>
      <c r="F580" s="1"/>
      <c r="G580" s="17">
        <f>SUM(C580:F580)</f>
        <v>1706686</v>
      </c>
      <c r="H580" s="104"/>
    </row>
    <row r="581" spans="1:10" x14ac:dyDescent="0.25">
      <c r="B581" t="s">
        <v>11</v>
      </c>
      <c r="C581" s="1"/>
      <c r="D581" s="1">
        <v>549596</v>
      </c>
      <c r="E581" s="1"/>
      <c r="F581" s="1"/>
      <c r="G581" s="17">
        <f t="shared" ref="G581:G586" si="131">SUM(C581:F581)</f>
        <v>549596</v>
      </c>
      <c r="H581" s="104"/>
    </row>
    <row r="582" spans="1:10" x14ac:dyDescent="0.25">
      <c r="B582" t="s">
        <v>92</v>
      </c>
      <c r="C582" s="1"/>
      <c r="D582" s="1">
        <v>439533</v>
      </c>
      <c r="E582" s="1"/>
      <c r="F582" s="1"/>
      <c r="G582" s="17">
        <f t="shared" si="131"/>
        <v>439533</v>
      </c>
      <c r="H582" s="104"/>
    </row>
    <row r="583" spans="1:10" x14ac:dyDescent="0.25">
      <c r="B583" t="s">
        <v>13</v>
      </c>
      <c r="C583" s="1"/>
      <c r="D583" s="1"/>
      <c r="E583" s="1"/>
      <c r="F583" s="1"/>
      <c r="G583" s="17">
        <f t="shared" si="131"/>
        <v>0</v>
      </c>
      <c r="H583" s="104"/>
    </row>
    <row r="584" spans="1:10" x14ac:dyDescent="0.25">
      <c r="B584" t="s">
        <v>29</v>
      </c>
      <c r="C584" s="1"/>
      <c r="D584" s="1"/>
      <c r="E584" s="1"/>
      <c r="F584" s="1"/>
      <c r="G584" s="17">
        <f t="shared" si="131"/>
        <v>0</v>
      </c>
      <c r="H584" s="104"/>
    </row>
    <row r="585" spans="1:10" x14ac:dyDescent="0.25">
      <c r="B585" t="s">
        <v>12</v>
      </c>
      <c r="C585" s="1"/>
      <c r="D585" s="1">
        <v>8700</v>
      </c>
      <c r="E585" s="1"/>
      <c r="F585" s="1"/>
      <c r="G585" s="17">
        <f t="shared" si="131"/>
        <v>8700</v>
      </c>
      <c r="H585" s="104"/>
    </row>
    <row r="586" spans="1:10" x14ac:dyDescent="0.25">
      <c r="B586" t="s">
        <v>14</v>
      </c>
      <c r="C586" s="1"/>
      <c r="D586" s="1">
        <v>85701</v>
      </c>
      <c r="E586" s="1"/>
      <c r="F586" s="1"/>
      <c r="G586" s="17">
        <f t="shared" si="131"/>
        <v>85701</v>
      </c>
      <c r="H586" s="104"/>
    </row>
    <row r="587" spans="1:10" x14ac:dyDescent="0.25">
      <c r="A587" s="58" t="s">
        <v>15</v>
      </c>
      <c r="B587" s="59"/>
      <c r="C587" s="60">
        <f>SUM(C580:C586)</f>
        <v>0</v>
      </c>
      <c r="D587" s="60">
        <f>SUM(D580:D586)</f>
        <v>2790216</v>
      </c>
      <c r="E587" s="60">
        <f>SUM(E580:E586)</f>
        <v>0</v>
      </c>
      <c r="F587" s="60">
        <f>SUM(F580:F586)</f>
        <v>0</v>
      </c>
      <c r="G587" s="61">
        <f>SUM(G580:G586)</f>
        <v>2790216</v>
      </c>
      <c r="H587" s="104"/>
    </row>
    <row r="588" spans="1:10" x14ac:dyDescent="0.25">
      <c r="H588" s="104"/>
    </row>
    <row r="589" spans="1:10" x14ac:dyDescent="0.25">
      <c r="A589" s="6" t="s">
        <v>34</v>
      </c>
      <c r="B589" t="s">
        <v>35</v>
      </c>
      <c r="G589" s="17">
        <f>SUM(C589:F589)</f>
        <v>0</v>
      </c>
      <c r="H589" s="104"/>
    </row>
    <row r="590" spans="1:10" x14ac:dyDescent="0.25">
      <c r="B590" t="s">
        <v>93</v>
      </c>
      <c r="G590" s="17">
        <f>SUM(C590:F590)</f>
        <v>0</v>
      </c>
      <c r="H590" s="104"/>
    </row>
    <row r="591" spans="1:10" x14ac:dyDescent="0.25">
      <c r="B591" t="s">
        <v>94</v>
      </c>
      <c r="G591" s="17">
        <f t="shared" ref="G591" si="132">SUM(C591:F591)</f>
        <v>0</v>
      </c>
      <c r="H591" s="104"/>
    </row>
    <row r="592" spans="1:10" x14ac:dyDescent="0.25">
      <c r="A592" s="58" t="s">
        <v>36</v>
      </c>
      <c r="B592" s="59"/>
      <c r="C592" s="60">
        <f>C589-C591-C590</f>
        <v>0</v>
      </c>
      <c r="D592" s="60">
        <f t="shared" ref="D592" si="133">D589-D591-D590</f>
        <v>0</v>
      </c>
      <c r="E592" s="60">
        <f t="shared" ref="E592" si="134">E589-E591-E590</f>
        <v>0</v>
      </c>
      <c r="F592" s="60">
        <f t="shared" ref="F592" si="135">F589-F591-F590</f>
        <v>0</v>
      </c>
      <c r="G592" s="61">
        <f>SUM(C592:F592)</f>
        <v>0</v>
      </c>
      <c r="H592" s="104"/>
      <c r="J592" s="14"/>
    </row>
    <row r="593" spans="1:10" x14ac:dyDescent="0.25">
      <c r="H593" s="104"/>
    </row>
    <row r="594" spans="1:10" ht="15.75" thickBot="1" x14ac:dyDescent="0.3">
      <c r="A594" s="8" t="s">
        <v>66</v>
      </c>
      <c r="B594" s="3"/>
      <c r="C594" s="4">
        <f>C578-C587+C592</f>
        <v>0</v>
      </c>
      <c r="D594" s="4">
        <f>D578-D587+D592</f>
        <v>0</v>
      </c>
      <c r="E594" s="4">
        <f>E578-E587+E592</f>
        <v>0</v>
      </c>
      <c r="F594" s="4">
        <f>F578-F587+F592</f>
        <v>0</v>
      </c>
      <c r="G594" s="18">
        <f>SUM(C594:F594)</f>
        <v>0</v>
      </c>
      <c r="H594" s="104"/>
      <c r="J594" s="14"/>
    </row>
    <row r="595" spans="1:10" ht="15.75" thickTop="1" x14ac:dyDescent="0.25">
      <c r="H595" s="104"/>
    </row>
    <row r="596" spans="1:10" x14ac:dyDescent="0.25">
      <c r="A596" s="58" t="s">
        <v>38</v>
      </c>
      <c r="B596" s="59"/>
      <c r="C596" s="60">
        <f>C570+C578-C587+C592</f>
        <v>0</v>
      </c>
      <c r="D596" s="60">
        <f>D570+D578-D587+D592</f>
        <v>2670501.7799999993</v>
      </c>
      <c r="E596" s="60">
        <f>E570+E578-E587+E592</f>
        <v>0</v>
      </c>
      <c r="F596" s="60">
        <f>F570+F578-F587+F592</f>
        <v>0</v>
      </c>
      <c r="G596" s="61">
        <f>G570+G578-G587+G592</f>
        <v>2670501.7799999993</v>
      </c>
      <c r="H596" s="104"/>
    </row>
    <row r="598" spans="1:10" ht="30" x14ac:dyDescent="0.25">
      <c r="A598" s="9" t="s">
        <v>39</v>
      </c>
      <c r="B598" s="10"/>
      <c r="C598" s="11" t="s">
        <v>0</v>
      </c>
      <c r="D598" s="11" t="s">
        <v>32</v>
      </c>
      <c r="E598" s="11" t="s">
        <v>86</v>
      </c>
      <c r="F598" s="11" t="s">
        <v>28</v>
      </c>
      <c r="G598" s="21" t="s">
        <v>16</v>
      </c>
      <c r="H598" s="56" t="s">
        <v>45</v>
      </c>
    </row>
    <row r="599" spans="1:10" x14ac:dyDescent="0.25">
      <c r="A599" s="6" t="s">
        <v>1</v>
      </c>
      <c r="B599" t="s">
        <v>33</v>
      </c>
      <c r="C599" s="13"/>
      <c r="D599" s="12"/>
      <c r="E599" s="12"/>
      <c r="F599" s="12"/>
      <c r="G599" s="17">
        <f t="shared" ref="G599:G604" si="136">SUM(C599:F599)</f>
        <v>0</v>
      </c>
      <c r="H599" s="104" t="s">
        <v>76</v>
      </c>
    </row>
    <row r="600" spans="1:10" x14ac:dyDescent="0.25">
      <c r="B600" t="s">
        <v>4</v>
      </c>
      <c r="C600" s="1"/>
      <c r="D600" s="1">
        <f>149779+399069+167705+162578+800000+205000</f>
        <v>1884131</v>
      </c>
      <c r="E600" s="1"/>
      <c r="F600" s="1"/>
      <c r="G600" s="17">
        <f t="shared" si="136"/>
        <v>1884131</v>
      </c>
      <c r="H600" s="104"/>
    </row>
    <row r="601" spans="1:10" x14ac:dyDescent="0.25">
      <c r="B601" t="s">
        <v>30</v>
      </c>
      <c r="C601" s="1"/>
      <c r="D601" s="1"/>
      <c r="E601" s="1"/>
      <c r="F601" s="1"/>
      <c r="G601" s="17">
        <f t="shared" si="136"/>
        <v>0</v>
      </c>
      <c r="H601" s="104"/>
    </row>
    <row r="602" spans="1:10" x14ac:dyDescent="0.25">
      <c r="B602" t="s">
        <v>5</v>
      </c>
      <c r="C602" s="1"/>
      <c r="D602" s="1"/>
      <c r="E602" s="1"/>
      <c r="F602" s="1"/>
      <c r="G602" s="17">
        <f t="shared" si="136"/>
        <v>0</v>
      </c>
      <c r="H602" s="104"/>
    </row>
    <row r="603" spans="1:10" x14ac:dyDescent="0.25">
      <c r="B603" t="s">
        <v>6</v>
      </c>
      <c r="C603" s="1"/>
      <c r="D603" s="1"/>
      <c r="E603" s="1"/>
      <c r="F603" s="1"/>
      <c r="G603" s="17">
        <f t="shared" si="136"/>
        <v>0</v>
      </c>
      <c r="H603" s="104"/>
    </row>
    <row r="604" spans="1:10" x14ac:dyDescent="0.25">
      <c r="B604" s="2" t="s">
        <v>7</v>
      </c>
      <c r="C604" s="1"/>
      <c r="D604" s="1">
        <f>37975</f>
        <v>37975</v>
      </c>
      <c r="E604" s="1"/>
      <c r="F604" s="1"/>
      <c r="G604" s="17">
        <f t="shared" si="136"/>
        <v>37975</v>
      </c>
      <c r="H604" s="104"/>
    </row>
    <row r="605" spans="1:10" x14ac:dyDescent="0.25">
      <c r="A605" s="58" t="s">
        <v>8</v>
      </c>
      <c r="B605" s="59"/>
      <c r="C605" s="60">
        <f>SUM(C599:C604)</f>
        <v>0</v>
      </c>
      <c r="D605" s="60">
        <f>SUM(D599:D604)</f>
        <v>1922106</v>
      </c>
      <c r="E605" s="60">
        <f>SUM(E599:E604)</f>
        <v>0</v>
      </c>
      <c r="F605" s="60">
        <f>SUM(F599:F604)</f>
        <v>0</v>
      </c>
      <c r="G605" s="61">
        <f>SUM(G599:G604)</f>
        <v>1922106</v>
      </c>
      <c r="H605" s="104"/>
    </row>
    <row r="606" spans="1:10" x14ac:dyDescent="0.25">
      <c r="C606" s="1"/>
      <c r="D606" s="1"/>
      <c r="E606" s="1"/>
      <c r="F606" s="1"/>
      <c r="G606" s="17"/>
      <c r="H606" s="104"/>
    </row>
    <row r="607" spans="1:10" x14ac:dyDescent="0.25">
      <c r="A607" s="6" t="s">
        <v>9</v>
      </c>
      <c r="B607" t="s">
        <v>10</v>
      </c>
      <c r="C607" s="1"/>
      <c r="D607" s="1">
        <f>44557+144915+100557+9578</f>
        <v>299607</v>
      </c>
      <c r="E607" s="1"/>
      <c r="F607" s="1"/>
      <c r="G607" s="17">
        <f>SUM(C607:F607)</f>
        <v>299607</v>
      </c>
      <c r="H607" s="104"/>
    </row>
    <row r="608" spans="1:10" x14ac:dyDescent="0.25">
      <c r="B608" t="s">
        <v>11</v>
      </c>
      <c r="C608" s="1"/>
      <c r="D608" s="1">
        <f>21722+49954+47123</f>
        <v>118799</v>
      </c>
      <c r="E608" s="1"/>
      <c r="F608" s="1"/>
      <c r="G608" s="17">
        <f t="shared" ref="G608:G613" si="137">SUM(C608:F608)</f>
        <v>118799</v>
      </c>
      <c r="H608" s="104"/>
    </row>
    <row r="609" spans="1:10" x14ac:dyDescent="0.25">
      <c r="B609" t="s">
        <v>92</v>
      </c>
      <c r="C609" s="1"/>
      <c r="D609" s="1">
        <f>82000+202000+28000+153000+800000+205000</f>
        <v>1470000</v>
      </c>
      <c r="E609" s="1"/>
      <c r="F609" s="1"/>
      <c r="G609" s="17">
        <f t="shared" si="137"/>
        <v>1470000</v>
      </c>
      <c r="H609" s="104"/>
    </row>
    <row r="610" spans="1:10" x14ac:dyDescent="0.25">
      <c r="B610" t="s">
        <v>13</v>
      </c>
      <c r="C610" s="1"/>
      <c r="D610" s="1"/>
      <c r="E610" s="1"/>
      <c r="F610" s="1"/>
      <c r="G610" s="17">
        <f t="shared" si="137"/>
        <v>0</v>
      </c>
      <c r="H610" s="104"/>
    </row>
    <row r="611" spans="1:10" x14ac:dyDescent="0.25">
      <c r="B611" t="s">
        <v>29</v>
      </c>
      <c r="C611" s="1"/>
      <c r="D611" s="1"/>
      <c r="E611" s="1"/>
      <c r="F611" s="1"/>
      <c r="G611" s="17">
        <f t="shared" si="137"/>
        <v>0</v>
      </c>
      <c r="H611" s="104"/>
    </row>
    <row r="612" spans="1:10" x14ac:dyDescent="0.25">
      <c r="B612" t="s">
        <v>12</v>
      </c>
      <c r="C612" s="1"/>
      <c r="D612" s="1"/>
      <c r="E612" s="1"/>
      <c r="F612" s="1"/>
      <c r="G612" s="17">
        <f t="shared" si="137"/>
        <v>0</v>
      </c>
      <c r="H612" s="104"/>
    </row>
    <row r="613" spans="1:10" x14ac:dyDescent="0.25">
      <c r="B613" t="s">
        <v>14</v>
      </c>
      <c r="C613" s="1"/>
      <c r="D613" s="1">
        <f>30000</f>
        <v>30000</v>
      </c>
      <c r="E613" s="1"/>
      <c r="F613" s="1"/>
      <c r="G613" s="17">
        <f t="shared" si="137"/>
        <v>30000</v>
      </c>
      <c r="H613" s="104"/>
    </row>
    <row r="614" spans="1:10" x14ac:dyDescent="0.25">
      <c r="A614" s="58" t="s">
        <v>15</v>
      </c>
      <c r="B614" s="59"/>
      <c r="C614" s="60">
        <f>SUM(C607:C613)</f>
        <v>0</v>
      </c>
      <c r="D614" s="60">
        <f>SUM(D607:D613)</f>
        <v>1918406</v>
      </c>
      <c r="E614" s="60">
        <f>SUM(E607:E613)</f>
        <v>0</v>
      </c>
      <c r="F614" s="60">
        <f>SUM(F607:F613)</f>
        <v>0</v>
      </c>
      <c r="G614" s="61">
        <f>SUM(G607:G613)</f>
        <v>1918406</v>
      </c>
      <c r="H614" s="104"/>
    </row>
    <row r="615" spans="1:10" x14ac:dyDescent="0.25">
      <c r="H615" s="104"/>
    </row>
    <row r="616" spans="1:10" x14ac:dyDescent="0.25">
      <c r="A616" s="6" t="s">
        <v>34</v>
      </c>
      <c r="B616" t="s">
        <v>35</v>
      </c>
      <c r="G616" s="17">
        <f>SUM(C616:F616)</f>
        <v>0</v>
      </c>
      <c r="H616" s="104"/>
    </row>
    <row r="617" spans="1:10" x14ac:dyDescent="0.25">
      <c r="B617" t="s">
        <v>93</v>
      </c>
      <c r="G617" s="17">
        <f>SUM(C617:F617)</f>
        <v>0</v>
      </c>
      <c r="H617" s="104"/>
    </row>
    <row r="618" spans="1:10" x14ac:dyDescent="0.25">
      <c r="B618" t="s">
        <v>94</v>
      </c>
      <c r="D618">
        <f>1500+2200</f>
        <v>3700</v>
      </c>
      <c r="G618" s="17">
        <f t="shared" ref="G618" si="138">SUM(C618:F618)</f>
        <v>3700</v>
      </c>
      <c r="H618" s="104"/>
    </row>
    <row r="619" spans="1:10" x14ac:dyDescent="0.25">
      <c r="A619" s="58" t="s">
        <v>36</v>
      </c>
      <c r="B619" s="59"/>
      <c r="C619" s="60">
        <f>C616-C618-C617</f>
        <v>0</v>
      </c>
      <c r="D619" s="60">
        <f t="shared" ref="D619" si="139">D616-D618-D617</f>
        <v>-3700</v>
      </c>
      <c r="E619" s="60">
        <f t="shared" ref="E619" si="140">E616-E618-E617</f>
        <v>0</v>
      </c>
      <c r="F619" s="60">
        <f t="shared" ref="F619" si="141">F616-F618-F617</f>
        <v>0</v>
      </c>
      <c r="G619" s="61">
        <f>SUM(C619:F619)</f>
        <v>-3700</v>
      </c>
      <c r="H619" s="104"/>
      <c r="J619" s="14"/>
    </row>
    <row r="620" spans="1:10" x14ac:dyDescent="0.25">
      <c r="C620" s="15"/>
      <c r="D620" s="15"/>
      <c r="E620" s="15"/>
      <c r="F620" s="15"/>
      <c r="G620" s="20"/>
      <c r="H620" s="104"/>
      <c r="J620" s="14"/>
    </row>
    <row r="621" spans="1:10" ht="15.75" thickBot="1" x14ac:dyDescent="0.3">
      <c r="A621" s="8" t="s">
        <v>66</v>
      </c>
      <c r="B621" s="3"/>
      <c r="C621" s="4">
        <f>C605-C614+C619</f>
        <v>0</v>
      </c>
      <c r="D621" s="4">
        <f>D605-D614+D619</f>
        <v>0</v>
      </c>
      <c r="E621" s="4">
        <f>E605-E614+E619</f>
        <v>0</v>
      </c>
      <c r="F621" s="4">
        <f>F605-F614+F619</f>
        <v>0</v>
      </c>
      <c r="G621" s="18">
        <f>SUM(C621:F621)</f>
        <v>0</v>
      </c>
      <c r="H621" s="104"/>
      <c r="J621" s="14"/>
    </row>
    <row r="622" spans="1:10" ht="15.75" thickTop="1" x14ac:dyDescent="0.25">
      <c r="H622" s="6"/>
    </row>
    <row r="623" spans="1:10" ht="30" x14ac:dyDescent="0.25">
      <c r="A623" s="105" t="s">
        <v>78</v>
      </c>
      <c r="B623" s="105"/>
      <c r="C623" s="43" t="s">
        <v>0</v>
      </c>
      <c r="D623" s="44" t="s">
        <v>32</v>
      </c>
      <c r="E623" s="44" t="s">
        <v>86</v>
      </c>
      <c r="F623" s="44" t="s">
        <v>28</v>
      </c>
      <c r="G623" s="45" t="s">
        <v>16</v>
      </c>
      <c r="H623" s="56" t="s">
        <v>45</v>
      </c>
    </row>
    <row r="624" spans="1:10" x14ac:dyDescent="0.25">
      <c r="A624" s="6" t="s">
        <v>1</v>
      </c>
      <c r="B624" t="s">
        <v>80</v>
      </c>
      <c r="C624" s="90">
        <f>C4+C29+C54+C79+C104+C129+C154+C179+C204+C229+C279+C254+C304+C329+C354+C379+C404+C429+C456+C485+C514+C543+C572+C599+C628+C652-C625</f>
        <v>142136297</v>
      </c>
      <c r="D624" s="91"/>
      <c r="E624" s="91"/>
      <c r="F624" s="91"/>
      <c r="G624" s="17">
        <f t="shared" ref="G624:G625" si="142">SUM(C624:F624)</f>
        <v>142136297</v>
      </c>
      <c r="H624" s="104" t="s">
        <v>81</v>
      </c>
    </row>
    <row r="625" spans="1:8" x14ac:dyDescent="0.25">
      <c r="B625" t="s">
        <v>79</v>
      </c>
      <c r="C625" s="92"/>
      <c r="D625" s="89"/>
      <c r="E625" s="89"/>
      <c r="F625" s="89"/>
      <c r="G625" s="17">
        <f t="shared" si="142"/>
        <v>0</v>
      </c>
      <c r="H625" s="104"/>
    </row>
    <row r="626" spans="1:8" x14ac:dyDescent="0.25">
      <c r="C626" s="1"/>
      <c r="D626" s="1"/>
      <c r="E626" s="1"/>
      <c r="F626" s="1"/>
      <c r="G626" s="17"/>
      <c r="H626" s="6"/>
    </row>
    <row r="627" spans="1:8" s="42" customFormat="1" ht="30" customHeight="1" x14ac:dyDescent="0.25">
      <c r="A627" s="105" t="s">
        <v>75</v>
      </c>
      <c r="B627" s="105"/>
      <c r="C627" s="43" t="s">
        <v>0</v>
      </c>
      <c r="D627" s="44" t="s">
        <v>32</v>
      </c>
      <c r="E627" s="44" t="s">
        <v>86</v>
      </c>
      <c r="F627" s="44" t="s">
        <v>28</v>
      </c>
      <c r="G627" s="45" t="s">
        <v>16</v>
      </c>
      <c r="H627" s="56" t="s">
        <v>45</v>
      </c>
    </row>
    <row r="628" spans="1:8" x14ac:dyDescent="0.25">
      <c r="A628" s="6" t="s">
        <v>1</v>
      </c>
      <c r="B628" t="s">
        <v>33</v>
      </c>
      <c r="C628" s="13"/>
      <c r="D628" s="12"/>
      <c r="E628" s="12"/>
      <c r="F628" s="12"/>
      <c r="G628" s="17">
        <f t="shared" ref="G628:G633" si="143">SUM(C628:F628)</f>
        <v>0</v>
      </c>
      <c r="H628" s="104" t="s">
        <v>77</v>
      </c>
    </row>
    <row r="629" spans="1:8" x14ac:dyDescent="0.25">
      <c r="B629" t="s">
        <v>4</v>
      </c>
      <c r="C629" s="1"/>
      <c r="D629" s="1"/>
      <c r="E629" s="1"/>
      <c r="F629" s="1"/>
      <c r="G629" s="17">
        <f t="shared" si="143"/>
        <v>0</v>
      </c>
      <c r="H629" s="104"/>
    </row>
    <row r="630" spans="1:8" x14ac:dyDescent="0.25">
      <c r="B630" t="s">
        <v>30</v>
      </c>
      <c r="C630" s="1"/>
      <c r="D630" s="1"/>
      <c r="E630" s="1"/>
      <c r="F630" s="1"/>
      <c r="G630" s="17">
        <f t="shared" si="143"/>
        <v>0</v>
      </c>
      <c r="H630" s="104"/>
    </row>
    <row r="631" spans="1:8" x14ac:dyDescent="0.25">
      <c r="B631" t="s">
        <v>5</v>
      </c>
      <c r="C631" s="1"/>
      <c r="D631" s="1"/>
      <c r="E631" s="1"/>
      <c r="F631" s="1"/>
      <c r="G631" s="17">
        <f t="shared" si="143"/>
        <v>0</v>
      </c>
      <c r="H631" s="104"/>
    </row>
    <row r="632" spans="1:8" x14ac:dyDescent="0.25">
      <c r="B632" t="s">
        <v>6</v>
      </c>
      <c r="C632" s="1"/>
      <c r="D632" s="1"/>
      <c r="E632" s="1"/>
      <c r="F632" s="1"/>
      <c r="G632" s="17">
        <f t="shared" si="143"/>
        <v>0</v>
      </c>
      <c r="H632" s="104"/>
    </row>
    <row r="633" spans="1:8" x14ac:dyDescent="0.25">
      <c r="B633" s="2" t="s">
        <v>7</v>
      </c>
      <c r="C633" s="1"/>
      <c r="D633" s="1"/>
      <c r="E633" s="1"/>
      <c r="F633" s="1"/>
      <c r="G633" s="17">
        <f t="shared" si="143"/>
        <v>0</v>
      </c>
      <c r="H633" s="104"/>
    </row>
    <row r="634" spans="1:8" x14ac:dyDescent="0.25">
      <c r="A634" s="58" t="s">
        <v>8</v>
      </c>
      <c r="B634" s="59"/>
      <c r="C634" s="60">
        <f>SUM(C628:C633)</f>
        <v>0</v>
      </c>
      <c r="D634" s="60">
        <f>SUM(D628:D633)</f>
        <v>0</v>
      </c>
      <c r="E634" s="60">
        <f>SUM(E628:E633)</f>
        <v>0</v>
      </c>
      <c r="F634" s="60">
        <f>SUM(F628:F633)</f>
        <v>0</v>
      </c>
      <c r="G634" s="61">
        <f>SUM(G628:G633)</f>
        <v>0</v>
      </c>
      <c r="H634" s="104"/>
    </row>
    <row r="635" spans="1:8" x14ac:dyDescent="0.25">
      <c r="C635" s="1"/>
      <c r="D635" s="1"/>
      <c r="E635" s="1"/>
      <c r="F635" s="1"/>
      <c r="G635" s="17"/>
      <c r="H635" s="104"/>
    </row>
    <row r="636" spans="1:8" x14ac:dyDescent="0.25">
      <c r="A636" s="6" t="s">
        <v>9</v>
      </c>
      <c r="B636" t="s">
        <v>82</v>
      </c>
      <c r="C636" s="1"/>
      <c r="D636" s="1"/>
      <c r="E636" s="1"/>
      <c r="F636" s="1"/>
      <c r="G636" s="17">
        <f>SUM(C636:F636)</f>
        <v>0</v>
      </c>
      <c r="H636" s="104"/>
    </row>
    <row r="637" spans="1:8" x14ac:dyDescent="0.25">
      <c r="B637" t="s">
        <v>11</v>
      </c>
      <c r="C637" s="1"/>
      <c r="D637" s="1"/>
      <c r="E637" s="1"/>
      <c r="F637" s="1"/>
      <c r="G637" s="17">
        <f t="shared" ref="G637:G642" si="144">SUM(C637:F637)</f>
        <v>0</v>
      </c>
      <c r="H637" s="104"/>
    </row>
    <row r="638" spans="1:8" x14ac:dyDescent="0.25">
      <c r="B638" t="s">
        <v>92</v>
      </c>
      <c r="C638" s="1"/>
      <c r="D638" s="1"/>
      <c r="E638" s="1"/>
      <c r="F638" s="1"/>
      <c r="G638" s="17">
        <f t="shared" si="144"/>
        <v>0</v>
      </c>
      <c r="H638" s="104"/>
    </row>
    <row r="639" spans="1:8" x14ac:dyDescent="0.25">
      <c r="B639" t="s">
        <v>13</v>
      </c>
      <c r="C639" s="1"/>
      <c r="D639" s="1"/>
      <c r="E639" s="1"/>
      <c r="F639" s="1"/>
      <c r="G639" s="17">
        <f t="shared" si="144"/>
        <v>0</v>
      </c>
      <c r="H639" s="104"/>
    </row>
    <row r="640" spans="1:8" x14ac:dyDescent="0.25">
      <c r="B640" t="s">
        <v>29</v>
      </c>
      <c r="C640" s="1"/>
      <c r="D640" s="1"/>
      <c r="E640" s="1"/>
      <c r="F640" s="1"/>
      <c r="G640" s="17">
        <f t="shared" si="144"/>
        <v>0</v>
      </c>
      <c r="H640" s="104"/>
    </row>
    <row r="641" spans="1:14" x14ac:dyDescent="0.25">
      <c r="B641" t="s">
        <v>12</v>
      </c>
      <c r="C641" s="1"/>
      <c r="D641" s="1"/>
      <c r="E641" s="1"/>
      <c r="F641" s="1"/>
      <c r="G641" s="17">
        <f t="shared" si="144"/>
        <v>0</v>
      </c>
      <c r="H641" s="104"/>
    </row>
    <row r="642" spans="1:14" x14ac:dyDescent="0.25">
      <c r="B642" t="s">
        <v>14</v>
      </c>
      <c r="C642" s="1"/>
      <c r="D642" s="1"/>
      <c r="E642" s="1"/>
      <c r="F642" s="1"/>
      <c r="G642" s="17">
        <f t="shared" si="144"/>
        <v>0</v>
      </c>
      <c r="H642" s="104"/>
    </row>
    <row r="643" spans="1:14" x14ac:dyDescent="0.25">
      <c r="A643" s="58" t="s">
        <v>15</v>
      </c>
      <c r="B643" s="59"/>
      <c r="C643" s="60">
        <f>SUM(C636:C642)</f>
        <v>0</v>
      </c>
      <c r="D643" s="60">
        <f>SUM(D636:D642)</f>
        <v>0</v>
      </c>
      <c r="E643" s="60">
        <f>SUM(E636:E642)</f>
        <v>0</v>
      </c>
      <c r="F643" s="60">
        <f>SUM(F636:F642)</f>
        <v>0</v>
      </c>
      <c r="G643" s="61">
        <f>SUM(G636:G642)</f>
        <v>0</v>
      </c>
      <c r="H643" s="104"/>
      <c r="M643" s="87"/>
    </row>
    <row r="644" spans="1:14" x14ac:dyDescent="0.25">
      <c r="C644" s="1"/>
      <c r="D644" s="1"/>
      <c r="E644" s="1"/>
      <c r="F644" s="1"/>
      <c r="G644" s="17"/>
      <c r="H644" s="104"/>
      <c r="M644" s="87"/>
      <c r="N644" s="88"/>
    </row>
    <row r="645" spans="1:14" x14ac:dyDescent="0.25">
      <c r="A645" s="6" t="s">
        <v>34</v>
      </c>
      <c r="B645" t="s">
        <v>35</v>
      </c>
      <c r="G645" s="17">
        <f>SUM(C645:F645)</f>
        <v>0</v>
      </c>
      <c r="H645" s="104"/>
    </row>
    <row r="646" spans="1:14" x14ac:dyDescent="0.25">
      <c r="B646" t="s">
        <v>93</v>
      </c>
      <c r="G646" s="17">
        <f>SUM(C646:F646)</f>
        <v>0</v>
      </c>
      <c r="H646" s="104"/>
    </row>
    <row r="647" spans="1:14" x14ac:dyDescent="0.25">
      <c r="B647" t="s">
        <v>94</v>
      </c>
      <c r="G647" s="17">
        <f t="shared" ref="G647" si="145">SUM(C647:F647)</f>
        <v>0</v>
      </c>
      <c r="H647" s="104"/>
    </row>
    <row r="648" spans="1:14" x14ac:dyDescent="0.25">
      <c r="A648" s="58" t="s">
        <v>36</v>
      </c>
      <c r="B648" s="59"/>
      <c r="C648" s="60">
        <f>C645-C647-C646</f>
        <v>0</v>
      </c>
      <c r="D648" s="60">
        <f t="shared" ref="D648" si="146">D645-D647-D646</f>
        <v>0</v>
      </c>
      <c r="E648" s="60">
        <f t="shared" ref="E648" si="147">E645-E647-E646</f>
        <v>0</v>
      </c>
      <c r="F648" s="60">
        <f t="shared" ref="F648" si="148">F645-F647-F646</f>
        <v>0</v>
      </c>
      <c r="G648" s="61">
        <f>SUM(C648:F648)</f>
        <v>0</v>
      </c>
      <c r="H648" s="104"/>
    </row>
    <row r="649" spans="1:14" x14ac:dyDescent="0.25">
      <c r="A649" s="6" t="s">
        <v>83</v>
      </c>
      <c r="C649" s="15"/>
      <c r="D649" s="15"/>
      <c r="E649" s="15"/>
      <c r="F649" s="15"/>
      <c r="G649" s="15"/>
      <c r="H649" s="22"/>
    </row>
    <row r="650" spans="1:14" x14ac:dyDescent="0.25">
      <c r="H650" s="6"/>
    </row>
    <row r="651" spans="1:14" s="42" customFormat="1" ht="30" customHeight="1" x14ac:dyDescent="0.25">
      <c r="A651" s="105" t="s">
        <v>87</v>
      </c>
      <c r="B651" s="105"/>
      <c r="C651" s="43" t="s">
        <v>0</v>
      </c>
      <c r="D651" s="44" t="s">
        <v>32</v>
      </c>
      <c r="E651" s="44" t="s">
        <v>86</v>
      </c>
      <c r="F651" s="44" t="s">
        <v>28</v>
      </c>
      <c r="G651" s="45" t="s">
        <v>16</v>
      </c>
      <c r="H651" s="56" t="s">
        <v>45</v>
      </c>
    </row>
    <row r="652" spans="1:14" x14ac:dyDescent="0.25">
      <c r="A652" s="6" t="s">
        <v>1</v>
      </c>
      <c r="B652" t="s">
        <v>33</v>
      </c>
      <c r="C652" s="13"/>
      <c r="D652" s="12"/>
      <c r="E652" s="12"/>
      <c r="F652" s="12"/>
      <c r="G652" s="17">
        <f t="shared" ref="G652:G657" si="149">SUM(C652:F652)</f>
        <v>0</v>
      </c>
      <c r="H652" s="104" t="s">
        <v>91</v>
      </c>
    </row>
    <row r="653" spans="1:14" x14ac:dyDescent="0.25">
      <c r="B653" t="s">
        <v>4</v>
      </c>
      <c r="C653" s="1"/>
      <c r="D653" s="1"/>
      <c r="E653" s="1"/>
      <c r="F653" s="1"/>
      <c r="G653" s="17">
        <f t="shared" si="149"/>
        <v>0</v>
      </c>
      <c r="H653" s="104"/>
    </row>
    <row r="654" spans="1:14" x14ac:dyDescent="0.25">
      <c r="B654" t="s">
        <v>30</v>
      </c>
      <c r="C654" s="1"/>
      <c r="D654" s="1"/>
      <c r="E654" s="1"/>
      <c r="F654" s="1"/>
      <c r="G654" s="17">
        <f t="shared" si="149"/>
        <v>0</v>
      </c>
      <c r="H654" s="104"/>
    </row>
    <row r="655" spans="1:14" x14ac:dyDescent="0.25">
      <c r="B655" t="s">
        <v>5</v>
      </c>
      <c r="C655" s="1"/>
      <c r="D655" s="1"/>
      <c r="E655" s="1"/>
      <c r="F655" s="1"/>
      <c r="G655" s="17">
        <f t="shared" si="149"/>
        <v>0</v>
      </c>
      <c r="H655" s="104"/>
    </row>
    <row r="656" spans="1:14" x14ac:dyDescent="0.25">
      <c r="B656" t="s">
        <v>6</v>
      </c>
      <c r="C656" s="1"/>
      <c r="D656" s="1"/>
      <c r="E656" s="1"/>
      <c r="F656" s="1"/>
      <c r="G656" s="17">
        <f t="shared" si="149"/>
        <v>0</v>
      </c>
      <c r="H656" s="104"/>
    </row>
    <row r="657" spans="1:8" x14ac:dyDescent="0.25">
      <c r="B657" s="2" t="s">
        <v>7</v>
      </c>
      <c r="C657" s="1"/>
      <c r="D657" s="1"/>
      <c r="E657" s="1"/>
      <c r="F657" s="1"/>
      <c r="G657" s="17">
        <f t="shared" si="149"/>
        <v>0</v>
      </c>
      <c r="H657" s="104"/>
    </row>
    <row r="658" spans="1:8" x14ac:dyDescent="0.25">
      <c r="A658" s="58" t="s">
        <v>8</v>
      </c>
      <c r="B658" s="59"/>
      <c r="C658" s="60">
        <f>SUM(C652:C657)</f>
        <v>0</v>
      </c>
      <c r="D658" s="60">
        <f>SUM(D652:D657)</f>
        <v>0</v>
      </c>
      <c r="E658" s="60">
        <f>SUM(E652:E657)</f>
        <v>0</v>
      </c>
      <c r="F658" s="60">
        <f>SUM(F652:F657)</f>
        <v>0</v>
      </c>
      <c r="G658" s="61">
        <f>SUM(G652:G657)</f>
        <v>0</v>
      </c>
      <c r="H658" s="104"/>
    </row>
    <row r="659" spans="1:8" x14ac:dyDescent="0.25">
      <c r="C659" s="1"/>
      <c r="D659" s="1"/>
      <c r="E659" s="1"/>
      <c r="F659" s="1"/>
      <c r="G659" s="17"/>
      <c r="H659" s="104"/>
    </row>
    <row r="660" spans="1:8" x14ac:dyDescent="0.25">
      <c r="A660" s="6" t="s">
        <v>9</v>
      </c>
      <c r="B660" t="s">
        <v>10</v>
      </c>
      <c r="C660" s="1"/>
      <c r="D660" s="1"/>
      <c r="E660" s="1"/>
      <c r="F660" s="1"/>
      <c r="G660" s="17">
        <f>SUM(C660:F660)</f>
        <v>0</v>
      </c>
      <c r="H660" s="104"/>
    </row>
    <row r="661" spans="1:8" x14ac:dyDescent="0.25">
      <c r="B661" t="s">
        <v>11</v>
      </c>
      <c r="C661" s="1"/>
      <c r="D661" s="1"/>
      <c r="E661" s="1"/>
      <c r="F661" s="1"/>
      <c r="G661" s="17">
        <f t="shared" ref="G661:G666" si="150">SUM(C661:F661)</f>
        <v>0</v>
      </c>
      <c r="H661" s="104"/>
    </row>
    <row r="662" spans="1:8" x14ac:dyDescent="0.25">
      <c r="B662" t="s">
        <v>92</v>
      </c>
      <c r="C662" s="1"/>
      <c r="D662" s="1"/>
      <c r="E662" s="1"/>
      <c r="F662" s="1"/>
      <c r="G662" s="17">
        <f t="shared" si="150"/>
        <v>0</v>
      </c>
      <c r="H662" s="104"/>
    </row>
    <row r="663" spans="1:8" x14ac:dyDescent="0.25">
      <c r="B663" t="s">
        <v>13</v>
      </c>
      <c r="C663" s="1"/>
      <c r="D663" s="1"/>
      <c r="E663" s="1"/>
      <c r="F663" s="1"/>
      <c r="G663" s="17">
        <f t="shared" si="150"/>
        <v>0</v>
      </c>
      <c r="H663" s="104"/>
    </row>
    <row r="664" spans="1:8" x14ac:dyDescent="0.25">
      <c r="B664" t="s">
        <v>29</v>
      </c>
      <c r="C664" s="1"/>
      <c r="D664" s="1"/>
      <c r="E664" s="1"/>
      <c r="F664" s="1"/>
      <c r="G664" s="17">
        <f t="shared" si="150"/>
        <v>0</v>
      </c>
      <c r="H664" s="104"/>
    </row>
    <row r="665" spans="1:8" x14ac:dyDescent="0.25">
      <c r="B665" t="s">
        <v>12</v>
      </c>
      <c r="C665" s="1"/>
      <c r="D665" s="1"/>
      <c r="E665" s="1"/>
      <c r="F665" s="1"/>
      <c r="G665" s="17">
        <f t="shared" si="150"/>
        <v>0</v>
      </c>
      <c r="H665" s="104"/>
    </row>
    <row r="666" spans="1:8" x14ac:dyDescent="0.25">
      <c r="B666" t="s">
        <v>14</v>
      </c>
      <c r="C666" s="1"/>
      <c r="D666" s="1"/>
      <c r="E666" s="1"/>
      <c r="F666" s="1"/>
      <c r="G666" s="17">
        <f t="shared" si="150"/>
        <v>0</v>
      </c>
      <c r="H666" s="104"/>
    </row>
    <row r="667" spans="1:8" x14ac:dyDescent="0.25">
      <c r="A667" s="58" t="s">
        <v>15</v>
      </c>
      <c r="B667" s="59"/>
      <c r="C667" s="60">
        <f>SUM(C660:C666)</f>
        <v>0</v>
      </c>
      <c r="D667" s="60">
        <f>SUM(D660:D666)</f>
        <v>0</v>
      </c>
      <c r="E667" s="60">
        <f>SUM(E660:E666)</f>
        <v>0</v>
      </c>
      <c r="F667" s="60">
        <f>SUM(F660:F666)</f>
        <v>0</v>
      </c>
      <c r="G667" s="61">
        <f>SUM(G660:G666)</f>
        <v>0</v>
      </c>
      <c r="H667" s="104"/>
    </row>
    <row r="668" spans="1:8" x14ac:dyDescent="0.25">
      <c r="C668" s="1"/>
      <c r="D668" s="1"/>
      <c r="E668" s="1"/>
      <c r="F668" s="1"/>
      <c r="G668" s="17"/>
      <c r="H668" s="104"/>
    </row>
    <row r="669" spans="1:8" x14ac:dyDescent="0.25">
      <c r="A669" s="6" t="s">
        <v>34</v>
      </c>
      <c r="B669" t="s">
        <v>35</v>
      </c>
      <c r="G669" s="17">
        <f>SUM(C669:F669)</f>
        <v>0</v>
      </c>
      <c r="H669" s="104"/>
    </row>
    <row r="670" spans="1:8" x14ac:dyDescent="0.25">
      <c r="B670" t="s">
        <v>93</v>
      </c>
      <c r="G670" s="17">
        <f>SUM(C670:F670)</f>
        <v>0</v>
      </c>
      <c r="H670" s="104"/>
    </row>
    <row r="671" spans="1:8" x14ac:dyDescent="0.25">
      <c r="B671" t="s">
        <v>94</v>
      </c>
      <c r="G671" s="17">
        <f t="shared" ref="G671" si="151">SUM(C671:F671)</f>
        <v>0</v>
      </c>
      <c r="H671" s="104"/>
    </row>
    <row r="672" spans="1:8" x14ac:dyDescent="0.25">
      <c r="A672" s="58" t="s">
        <v>36</v>
      </c>
      <c r="B672" s="59"/>
      <c r="C672" s="60">
        <f>C669-C671-C670</f>
        <v>0</v>
      </c>
      <c r="D672" s="60">
        <f t="shared" ref="D672" si="152">D669-D671-D670</f>
        <v>0</v>
      </c>
      <c r="E672" s="60">
        <f t="shared" ref="E672" si="153">E669-E671-E670</f>
        <v>0</v>
      </c>
      <c r="F672" s="60">
        <f t="shared" ref="F672" si="154">F669-F671-F670</f>
        <v>0</v>
      </c>
      <c r="G672" s="61">
        <f>SUM(C672:F672)</f>
        <v>0</v>
      </c>
      <c r="H672" s="104"/>
    </row>
  </sheetData>
  <mergeCells count="32">
    <mergeCell ref="J203:K203"/>
    <mergeCell ref="A651:B651"/>
    <mergeCell ref="H229:H250"/>
    <mergeCell ref="H254:H275"/>
    <mergeCell ref="H279:H300"/>
    <mergeCell ref="H304:H325"/>
    <mergeCell ref="H329:H350"/>
    <mergeCell ref="H354:H375"/>
    <mergeCell ref="H204:H225"/>
    <mergeCell ref="H652:H672"/>
    <mergeCell ref="A627:B627"/>
    <mergeCell ref="H628:H648"/>
    <mergeCell ref="H379:H400"/>
    <mergeCell ref="H404:H425"/>
    <mergeCell ref="H429:H450"/>
    <mergeCell ref="H454:H480"/>
    <mergeCell ref="H483:H509"/>
    <mergeCell ref="H512:H538"/>
    <mergeCell ref="H624:H625"/>
    <mergeCell ref="H541:H567"/>
    <mergeCell ref="H570:H596"/>
    <mergeCell ref="H599:H621"/>
    <mergeCell ref="A1:G1"/>
    <mergeCell ref="H4:H25"/>
    <mergeCell ref="H29:H50"/>
    <mergeCell ref="H54:H75"/>
    <mergeCell ref="A623:B623"/>
    <mergeCell ref="H79:H100"/>
    <mergeCell ref="H104:H125"/>
    <mergeCell ref="H129:H150"/>
    <mergeCell ref="H154:H175"/>
    <mergeCell ref="H179:H200"/>
  </mergeCells>
  <printOptions horizontalCentered="1"/>
  <pageMargins left="0.25" right="0.25" top="0.75" bottom="0.75" header="0.3" footer="0.3"/>
  <pageSetup scale="76" fitToHeight="30" orientation="portrait" horizontalDpi="4294967295" verticalDpi="4294967295" r:id="rId1"/>
  <rowBreaks count="11" manualBreakCount="11">
    <brk id="52" max="16383" man="1"/>
    <brk id="102" max="16383" man="1"/>
    <brk id="152" max="16383" man="1"/>
    <brk id="202" max="16383" man="1"/>
    <brk id="252" max="16383" man="1"/>
    <brk id="302" max="16383" man="1"/>
    <brk id="352" max="16383" man="1"/>
    <brk id="402" max="16383" man="1"/>
    <brk id="452" max="6" man="1"/>
    <brk id="510" max="16383" man="1"/>
    <brk id="5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Cover Page</vt:lpstr>
      <vt:lpstr>Cover Page Data</vt:lpstr>
      <vt:lpstr>Summary</vt:lpstr>
      <vt:lpstr>Budget Template</vt:lpstr>
      <vt:lpstr>'Budget Template'!Print_Area</vt:lpstr>
      <vt:lpstr>'Cover Page'!Print_Area</vt:lpstr>
      <vt:lpstr>Summary!Print_Area</vt:lpstr>
      <vt:lpstr>'Budget Template'!Print_Titles</vt:lpstr>
      <vt:lpstr>Summary!Print_Titles</vt:lpstr>
    </vt:vector>
  </TitlesOfParts>
  <Company>UNC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McCollum</dc:creator>
  <cp:lastModifiedBy>Akua Matherson</cp:lastModifiedBy>
  <cp:lastPrinted>2022-09-28T16:06:34Z</cp:lastPrinted>
  <dcterms:created xsi:type="dcterms:W3CDTF">2021-05-26T20:33:12Z</dcterms:created>
  <dcterms:modified xsi:type="dcterms:W3CDTF">2023-04-11T10:16:57Z</dcterms:modified>
</cp:coreProperties>
</file>